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webdrive.strath.ac.uk@SSL\DavWWWRoot\home\14\ijs05114\My Documents\budgets\2020\subs review 2020\"/>
    </mc:Choice>
  </mc:AlternateContent>
  <xr:revisionPtr revIDLastSave="0" documentId="13_ncr:1_{15A7E599-4881-4C44-9EE2-2EE3BF523EF7}" xr6:coauthVersionLast="44" xr6:coauthVersionMax="44" xr10:uidLastSave="{00000000-0000-0000-0000-000000000000}"/>
  <bookViews>
    <workbookView xWindow="-108" yWindow="-108" windowWidth="23256" windowHeight="12576" activeTab="8" xr2:uid="{00000000-000D-0000-FFFF-FFFF00000000}"/>
  </bookViews>
  <sheets>
    <sheet name="2014" sheetId="2" r:id="rId1"/>
    <sheet name="2015" sheetId="1" r:id="rId2"/>
    <sheet name="2016" sheetId="3" r:id="rId3"/>
    <sheet name="2017" sheetId="4" r:id="rId4"/>
    <sheet name="2018" sheetId="5" r:id="rId5"/>
    <sheet name="2019" sheetId="6" r:id="rId6"/>
    <sheet name="Possible cancellations" sheetId="8" r:id="rId7"/>
    <sheet name="New titles" sheetId="7" r:id="rId8"/>
    <sheet name="Print titles" sheetId="9" r:id="rId9"/>
  </sheets>
  <definedNames>
    <definedName name="science2014">'2014'!$A$1:$H$325</definedName>
    <definedName name="science2015">'2015'!$A$1:$H$205</definedName>
    <definedName name="science2016">'2016'!$A$1:$K$192</definedName>
    <definedName name="Science2017">'2017'!$A$1:$V$187</definedName>
    <definedName name="Science2018">'2018'!$A$1:$AA$187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9" l="1"/>
  <c r="I6" i="9"/>
  <c r="I5" i="9"/>
  <c r="I4" i="9"/>
  <c r="I3" i="9"/>
  <c r="I2" i="9"/>
  <c r="Y7" i="8" l="1"/>
  <c r="U7" i="8"/>
  <c r="O7" i="8"/>
  <c r="N7" i="8"/>
  <c r="X7" i="8" s="1"/>
  <c r="M7" i="8"/>
  <c r="L7" i="8"/>
  <c r="J7" i="8"/>
  <c r="T7" i="8" s="1"/>
  <c r="AB7" i="8" s="1"/>
  <c r="I7" i="8"/>
  <c r="S7" i="8" s="1"/>
  <c r="AA7" i="8" s="1"/>
  <c r="H7" i="8"/>
  <c r="R7" i="8" s="1"/>
  <c r="G7" i="8"/>
  <c r="Q7" i="8" s="1"/>
  <c r="V7" i="8" s="1"/>
  <c r="Y8" i="8"/>
  <c r="U8" i="8"/>
  <c r="O8" i="8"/>
  <c r="N8" i="8"/>
  <c r="X8" i="8" s="1"/>
  <c r="M8" i="8"/>
  <c r="L8" i="8"/>
  <c r="J8" i="8"/>
  <c r="T8" i="8" s="1"/>
  <c r="AB8" i="8" s="1"/>
  <c r="I8" i="8"/>
  <c r="S8" i="8" s="1"/>
  <c r="AA8" i="8" s="1"/>
  <c r="H8" i="8"/>
  <c r="R8" i="8" s="1"/>
  <c r="G8" i="8"/>
  <c r="Q8" i="8" s="1"/>
  <c r="V8" i="8" s="1"/>
  <c r="AB6" i="8"/>
  <c r="AA6" i="8"/>
  <c r="Z6" i="8"/>
  <c r="V6" i="8"/>
  <c r="O6" i="8"/>
  <c r="Y6" i="8" s="1"/>
  <c r="N6" i="8"/>
  <c r="X6" i="8" s="1"/>
  <c r="M6" i="8"/>
  <c r="W6" i="8" s="1"/>
  <c r="L6" i="8"/>
  <c r="J6" i="8"/>
  <c r="I6" i="8"/>
  <c r="H6" i="8"/>
  <c r="G6" i="8"/>
  <c r="Z5" i="8"/>
  <c r="Y5" i="8"/>
  <c r="U5" i="8"/>
  <c r="N5" i="8"/>
  <c r="X5" i="8" s="1"/>
  <c r="M5" i="8"/>
  <c r="L5" i="8"/>
  <c r="J5" i="8"/>
  <c r="T5" i="8" s="1"/>
  <c r="I5" i="8"/>
  <c r="H5" i="8"/>
  <c r="G5" i="8"/>
  <c r="AA2" i="8"/>
  <c r="Z2" i="8"/>
  <c r="U2" i="8"/>
  <c r="AB2" i="8" s="1"/>
  <c r="O2" i="8"/>
  <c r="Y2" i="8" s="1"/>
  <c r="N2" i="8"/>
  <c r="M2" i="8"/>
  <c r="L2" i="8"/>
  <c r="J2" i="8"/>
  <c r="I2" i="8"/>
  <c r="H2" i="8"/>
  <c r="G2" i="8"/>
  <c r="U3" i="8"/>
  <c r="O3" i="8"/>
  <c r="Y3" i="8" s="1"/>
  <c r="N3" i="8"/>
  <c r="M3" i="8"/>
  <c r="J3" i="8"/>
  <c r="I3" i="8"/>
  <c r="H3" i="8"/>
  <c r="G3" i="8"/>
  <c r="Q3" i="8" s="1"/>
  <c r="Z7" i="8" l="1"/>
  <c r="W7" i="8"/>
  <c r="Z8" i="8"/>
  <c r="W8" i="8"/>
  <c r="AB5" i="8"/>
  <c r="V5" i="8"/>
  <c r="AA5" i="8"/>
  <c r="W5" i="8"/>
  <c r="S3" i="8"/>
  <c r="W3" i="8"/>
  <c r="X2" i="8"/>
  <c r="W2" i="8"/>
  <c r="V2" i="8"/>
  <c r="R3" i="8"/>
  <c r="Z3" i="8" s="1"/>
  <c r="T3" i="8"/>
  <c r="AB3" i="8" s="1"/>
  <c r="X3" i="8"/>
  <c r="AB4" i="8"/>
  <c r="AA4" i="8"/>
  <c r="Z4" i="8"/>
  <c r="V4" i="8"/>
  <c r="O4" i="8"/>
  <c r="Y4" i="8" s="1"/>
  <c r="N4" i="8"/>
  <c r="M4" i="8"/>
  <c r="L4" i="8"/>
  <c r="J4" i="8"/>
  <c r="I4" i="8"/>
  <c r="H4" i="8"/>
  <c r="G4" i="8"/>
  <c r="W4" i="8" l="1"/>
  <c r="X4" i="8"/>
  <c r="AA3" i="8"/>
  <c r="V3" i="8"/>
  <c r="U42" i="6"/>
  <c r="AB48" i="6"/>
  <c r="AB86" i="6"/>
  <c r="AA3" i="6"/>
  <c r="AA42" i="6"/>
  <c r="AA48" i="6"/>
  <c r="AA74" i="6"/>
  <c r="AA76" i="6"/>
  <c r="AA79" i="6"/>
  <c r="AA82" i="6"/>
  <c r="AA83" i="6"/>
  <c r="AA86" i="6"/>
  <c r="AA99" i="6"/>
  <c r="Z3" i="6"/>
  <c r="Z10" i="6"/>
  <c r="Z42" i="6"/>
  <c r="Z48" i="6"/>
  <c r="Z62" i="6"/>
  <c r="Z69" i="6"/>
  <c r="Z74" i="6"/>
  <c r="Z76" i="6"/>
  <c r="Z79" i="6"/>
  <c r="Z82" i="6"/>
  <c r="Z83" i="6"/>
  <c r="Z86" i="6"/>
  <c r="Z99" i="6"/>
  <c r="Y6" i="5"/>
  <c r="Y8" i="6"/>
  <c r="Y28" i="6"/>
  <c r="Y62" i="6"/>
  <c r="Y74" i="6"/>
  <c r="Y76" i="6"/>
  <c r="Y79" i="6"/>
  <c r="Y82" i="6"/>
  <c r="Y83" i="6"/>
  <c r="Y99" i="6"/>
  <c r="X8" i="6"/>
  <c r="X28" i="6"/>
  <c r="X74" i="6"/>
  <c r="X76" i="6"/>
  <c r="X79" i="6"/>
  <c r="X82" i="6"/>
  <c r="X83" i="6"/>
  <c r="X99" i="6"/>
  <c r="W28" i="6"/>
  <c r="W69" i="6"/>
  <c r="W74" i="6"/>
  <c r="W76" i="6"/>
  <c r="W79" i="6"/>
  <c r="W82" i="6"/>
  <c r="W83" i="6"/>
  <c r="W99" i="6"/>
  <c r="W103" i="6"/>
  <c r="V48" i="6"/>
  <c r="V82" i="6"/>
  <c r="V86" i="6"/>
  <c r="U2" i="6"/>
  <c r="U3" i="6"/>
  <c r="AB3" i="6" s="1"/>
  <c r="U5" i="6"/>
  <c r="U6" i="6"/>
  <c r="U9" i="6"/>
  <c r="AB9" i="6" s="1"/>
  <c r="U10" i="6"/>
  <c r="U11" i="6"/>
  <c r="U12" i="6"/>
  <c r="U13" i="6"/>
  <c r="U14" i="6"/>
  <c r="U15" i="6"/>
  <c r="U16" i="6"/>
  <c r="U17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3" i="6"/>
  <c r="U44" i="6"/>
  <c r="U45" i="6"/>
  <c r="U46" i="6"/>
  <c r="U47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AB74" i="6" s="1"/>
  <c r="U75" i="6"/>
  <c r="U76" i="6"/>
  <c r="AB76" i="6" s="1"/>
  <c r="U77" i="6"/>
  <c r="U78" i="6"/>
  <c r="U79" i="6"/>
  <c r="AB79" i="6" s="1"/>
  <c r="U80" i="6"/>
  <c r="U81" i="6"/>
  <c r="U82" i="6"/>
  <c r="AB82" i="6" s="1"/>
  <c r="U83" i="6"/>
  <c r="AB83" i="6" s="1"/>
  <c r="U84" i="6"/>
  <c r="U85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AB99" i="6" s="1"/>
  <c r="U100" i="6"/>
  <c r="U101" i="6"/>
  <c r="U102" i="6"/>
  <c r="U103" i="6"/>
  <c r="U104" i="6"/>
  <c r="U105" i="6"/>
  <c r="U106" i="6"/>
  <c r="T28" i="6"/>
  <c r="AB28" i="6" s="1"/>
  <c r="S28" i="6"/>
  <c r="AA28" i="6" s="1"/>
  <c r="R28" i="6"/>
  <c r="Q28" i="6"/>
  <c r="V28" i="6" s="1"/>
  <c r="M15" i="6"/>
  <c r="M42" i="6"/>
  <c r="M62" i="6"/>
  <c r="M48" i="6"/>
  <c r="M86" i="6"/>
  <c r="Y5" i="6"/>
  <c r="Y6" i="6"/>
  <c r="O7" i="6"/>
  <c r="Y7" i="6"/>
  <c r="Y3" i="6"/>
  <c r="O4" i="6"/>
  <c r="Y4" i="6" s="1"/>
  <c r="Y9" i="6"/>
  <c r="O10" i="6"/>
  <c r="Y10" i="6"/>
  <c r="O11" i="6"/>
  <c r="Y11" i="6"/>
  <c r="O12" i="6"/>
  <c r="Y12" i="6"/>
  <c r="O13" i="6"/>
  <c r="Y13" i="6"/>
  <c r="O14" i="6"/>
  <c r="Y14" i="6"/>
  <c r="O15" i="6"/>
  <c r="Y15" i="6"/>
  <c r="O16" i="6"/>
  <c r="Y16" i="6"/>
  <c r="O17" i="6"/>
  <c r="Y17" i="6"/>
  <c r="O18" i="6"/>
  <c r="Y18" i="6"/>
  <c r="O19" i="6"/>
  <c r="Y19" i="6"/>
  <c r="O20" i="6"/>
  <c r="Y20" i="6"/>
  <c r="O21" i="6"/>
  <c r="Y21" i="6"/>
  <c r="O22" i="6"/>
  <c r="Y22" i="6"/>
  <c r="O23" i="6"/>
  <c r="Y23" i="6"/>
  <c r="O24" i="6"/>
  <c r="Y24" i="6"/>
  <c r="O25" i="6"/>
  <c r="Y25" i="6"/>
  <c r="O26" i="6"/>
  <c r="Y26" i="6"/>
  <c r="O27" i="6"/>
  <c r="Y27" i="6"/>
  <c r="O29" i="6"/>
  <c r="Y29" i="6"/>
  <c r="O30" i="6"/>
  <c r="Y30" i="6"/>
  <c r="O31" i="6"/>
  <c r="Y31" i="6"/>
  <c r="O32" i="6"/>
  <c r="Y32" i="6"/>
  <c r="O33" i="6"/>
  <c r="Y33" i="6"/>
  <c r="O34" i="6"/>
  <c r="Y34" i="6"/>
  <c r="O35" i="6"/>
  <c r="Y35" i="6"/>
  <c r="O36" i="6"/>
  <c r="Y36" i="6"/>
  <c r="O37" i="6"/>
  <c r="Y37" i="6"/>
  <c r="O38" i="6"/>
  <c r="Y38" i="6"/>
  <c r="O39" i="6"/>
  <c r="Y39" i="6"/>
  <c r="O40" i="6"/>
  <c r="Y40" i="6"/>
  <c r="O41" i="6"/>
  <c r="Y41" i="6"/>
  <c r="O42" i="6"/>
  <c r="Y42" i="6"/>
  <c r="O43" i="6"/>
  <c r="Y43" i="6"/>
  <c r="O44" i="6"/>
  <c r="Y44" i="6"/>
  <c r="O45" i="6"/>
  <c r="Y45" i="6"/>
  <c r="O46" i="6"/>
  <c r="Y46" i="6"/>
  <c r="O47" i="6"/>
  <c r="Y47" i="6"/>
  <c r="O49" i="6"/>
  <c r="Y49" i="6"/>
  <c r="O50" i="6"/>
  <c r="Y50" i="6"/>
  <c r="O51" i="6"/>
  <c r="Y51" i="6"/>
  <c r="O52" i="6"/>
  <c r="Y52" i="6"/>
  <c r="O53" i="6"/>
  <c r="Y53" i="6"/>
  <c r="O54" i="6"/>
  <c r="Y54" i="6"/>
  <c r="O55" i="6"/>
  <c r="Y55" i="6"/>
  <c r="O56" i="6"/>
  <c r="Y56" i="6"/>
  <c r="O57" i="6"/>
  <c r="Y57" i="6"/>
  <c r="O58" i="6"/>
  <c r="Y58" i="6"/>
  <c r="O59" i="6"/>
  <c r="Y59" i="6"/>
  <c r="O60" i="6"/>
  <c r="Y60" i="6"/>
  <c r="O61" i="6"/>
  <c r="Y61" i="6" s="1"/>
  <c r="O63" i="6"/>
  <c r="Y63" i="6" s="1"/>
  <c r="O64" i="6"/>
  <c r="Y64" i="6" s="1"/>
  <c r="O65" i="6"/>
  <c r="Y65" i="6" s="1"/>
  <c r="O66" i="6"/>
  <c r="Y66" i="6" s="1"/>
  <c r="O67" i="6"/>
  <c r="Y67" i="6" s="1"/>
  <c r="O68" i="6"/>
  <c r="Y68" i="6" s="1"/>
  <c r="O69" i="6"/>
  <c r="O70" i="6"/>
  <c r="Y70" i="6"/>
  <c r="O71" i="6"/>
  <c r="Y71" i="6" s="1"/>
  <c r="O72" i="6"/>
  <c r="Y72" i="6" s="1"/>
  <c r="O73" i="6"/>
  <c r="Y73" i="6" s="1"/>
  <c r="O75" i="6"/>
  <c r="Y75" i="6" s="1"/>
  <c r="O77" i="6"/>
  <c r="Y77" i="6" s="1"/>
  <c r="O78" i="6"/>
  <c r="Y78" i="6" s="1"/>
  <c r="O80" i="6"/>
  <c r="Y80" i="6" s="1"/>
  <c r="O81" i="6"/>
  <c r="Y81" i="6" s="1"/>
  <c r="O84" i="6"/>
  <c r="Y84" i="6" s="1"/>
  <c r="O85" i="6"/>
  <c r="Y85" i="6" s="1"/>
  <c r="O87" i="6"/>
  <c r="Y87" i="6" s="1"/>
  <c r="O88" i="6"/>
  <c r="Y88" i="6" s="1"/>
  <c r="O89" i="6"/>
  <c r="Y89" i="6" s="1"/>
  <c r="O90" i="6"/>
  <c r="Y90" i="6" s="1"/>
  <c r="O91" i="6"/>
  <c r="Y91" i="6" s="1"/>
  <c r="O92" i="6"/>
  <c r="Y92" i="6" s="1"/>
  <c r="O93" i="6"/>
  <c r="Y93" i="6" s="1"/>
  <c r="O94" i="6"/>
  <c r="Y94" i="6" s="1"/>
  <c r="O95" i="6"/>
  <c r="Y95" i="6" s="1"/>
  <c r="O96" i="6"/>
  <c r="Y96" i="6" s="1"/>
  <c r="O97" i="6"/>
  <c r="Y97" i="6" s="1"/>
  <c r="O98" i="6"/>
  <c r="Y98" i="6" s="1"/>
  <c r="O100" i="6"/>
  <c r="Y100" i="6" s="1"/>
  <c r="O101" i="6"/>
  <c r="Y101" i="6" s="1"/>
  <c r="O102" i="6"/>
  <c r="Y102" i="6" s="1"/>
  <c r="O103" i="6"/>
  <c r="O104" i="6"/>
  <c r="Y104" i="6"/>
  <c r="O105" i="6"/>
  <c r="Y105" i="6"/>
  <c r="O106" i="6"/>
  <c r="Y106" i="6" s="1"/>
  <c r="O48" i="6"/>
  <c r="Y48" i="6"/>
  <c r="O86" i="6"/>
  <c r="Y86" i="6" s="1"/>
  <c r="X5" i="6"/>
  <c r="X6" i="6"/>
  <c r="X3" i="6"/>
  <c r="N4" i="6"/>
  <c r="W4" i="6" s="1"/>
  <c r="X4" i="6"/>
  <c r="X9" i="6"/>
  <c r="N15" i="6"/>
  <c r="X15" i="6"/>
  <c r="N42" i="6"/>
  <c r="X42" i="6"/>
  <c r="N62" i="6"/>
  <c r="N48" i="6"/>
  <c r="X48" i="6"/>
  <c r="N86" i="6"/>
  <c r="Y2" i="6"/>
  <c r="X2" i="6"/>
  <c r="L15" i="6"/>
  <c r="L42" i="6"/>
  <c r="L62" i="6"/>
  <c r="L48" i="6"/>
  <c r="L86" i="6"/>
  <c r="J6" i="6"/>
  <c r="T6" i="6" s="1"/>
  <c r="J7" i="6"/>
  <c r="J8" i="6"/>
  <c r="J3" i="6"/>
  <c r="J4" i="6"/>
  <c r="J9" i="6"/>
  <c r="J10" i="6"/>
  <c r="J11" i="6"/>
  <c r="T11" i="6" s="1"/>
  <c r="AB11" i="6" s="1"/>
  <c r="J12" i="6"/>
  <c r="J13" i="6"/>
  <c r="T13" i="6"/>
  <c r="AB13" i="6" s="1"/>
  <c r="J14" i="6"/>
  <c r="J15" i="6"/>
  <c r="T15" i="6" s="1"/>
  <c r="AB15" i="6" s="1"/>
  <c r="J16" i="6"/>
  <c r="J17" i="6"/>
  <c r="T17" i="6"/>
  <c r="AB17" i="6" s="1"/>
  <c r="J18" i="6"/>
  <c r="J19" i="6"/>
  <c r="T19" i="6" s="1"/>
  <c r="AB19" i="6" s="1"/>
  <c r="J20" i="6"/>
  <c r="J21" i="6"/>
  <c r="T21" i="6"/>
  <c r="AB21" i="6" s="1"/>
  <c r="J22" i="6"/>
  <c r="J23" i="6"/>
  <c r="T23" i="6" s="1"/>
  <c r="AB23" i="6" s="1"/>
  <c r="J24" i="6"/>
  <c r="J25" i="6"/>
  <c r="T25" i="6"/>
  <c r="AB25" i="6" s="1"/>
  <c r="J26" i="6"/>
  <c r="J27" i="6"/>
  <c r="T27" i="6" s="1"/>
  <c r="AB27" i="6" s="1"/>
  <c r="J29" i="6"/>
  <c r="J30" i="6"/>
  <c r="T30" i="6"/>
  <c r="AB30" i="6" s="1"/>
  <c r="J31" i="6"/>
  <c r="J32" i="6"/>
  <c r="T32" i="6" s="1"/>
  <c r="AB32" i="6" s="1"/>
  <c r="J33" i="6"/>
  <c r="J34" i="6"/>
  <c r="T34" i="6"/>
  <c r="AB34" i="6" s="1"/>
  <c r="J35" i="6"/>
  <c r="J36" i="6"/>
  <c r="T36" i="6" s="1"/>
  <c r="AB36" i="6" s="1"/>
  <c r="J37" i="6"/>
  <c r="J38" i="6"/>
  <c r="T38" i="6"/>
  <c r="AB38" i="6" s="1"/>
  <c r="J39" i="6"/>
  <c r="J40" i="6"/>
  <c r="T40" i="6" s="1"/>
  <c r="AB40" i="6" s="1"/>
  <c r="J41" i="6"/>
  <c r="J42" i="6"/>
  <c r="J43" i="6"/>
  <c r="J44" i="6"/>
  <c r="T44" i="6"/>
  <c r="AB44" i="6" s="1"/>
  <c r="J45" i="6"/>
  <c r="J46" i="6"/>
  <c r="T46" i="6" s="1"/>
  <c r="AB46" i="6" s="1"/>
  <c r="J47" i="6"/>
  <c r="J49" i="6"/>
  <c r="T49" i="6"/>
  <c r="AB49" i="6" s="1"/>
  <c r="J50" i="6"/>
  <c r="J51" i="6"/>
  <c r="T51" i="6" s="1"/>
  <c r="AB51" i="6" s="1"/>
  <c r="J52" i="6"/>
  <c r="J53" i="6"/>
  <c r="T53" i="6"/>
  <c r="AB53" i="6" s="1"/>
  <c r="J54" i="6"/>
  <c r="J55" i="6"/>
  <c r="T55" i="6" s="1"/>
  <c r="AB55" i="6" s="1"/>
  <c r="J56" i="6"/>
  <c r="J57" i="6"/>
  <c r="T57" i="6"/>
  <c r="AB57" i="6" s="1"/>
  <c r="J58" i="6"/>
  <c r="J59" i="6"/>
  <c r="T59" i="6" s="1"/>
  <c r="AB59" i="6" s="1"/>
  <c r="J60" i="6"/>
  <c r="J61" i="6"/>
  <c r="T61" i="6"/>
  <c r="AB61" i="6" s="1"/>
  <c r="J62" i="6"/>
  <c r="T62" i="6"/>
  <c r="J63" i="6"/>
  <c r="T63" i="6" s="1"/>
  <c r="AB63" i="6" s="1"/>
  <c r="J64" i="6"/>
  <c r="T64" i="6" s="1"/>
  <c r="AB64" i="6" s="1"/>
  <c r="J65" i="6"/>
  <c r="T65" i="6" s="1"/>
  <c r="AB65" i="6" s="1"/>
  <c r="J66" i="6"/>
  <c r="J67" i="6"/>
  <c r="T67" i="6"/>
  <c r="AB67" i="6" s="1"/>
  <c r="J68" i="6"/>
  <c r="T68" i="6"/>
  <c r="AB68" i="6" s="1"/>
  <c r="J69" i="6"/>
  <c r="T69" i="6"/>
  <c r="J70" i="6"/>
  <c r="J71" i="6"/>
  <c r="T71" i="6"/>
  <c r="AB71" i="6" s="1"/>
  <c r="J72" i="6"/>
  <c r="T72" i="6"/>
  <c r="AB72" i="6" s="1"/>
  <c r="J73" i="6"/>
  <c r="T73" i="6"/>
  <c r="AB73" i="6" s="1"/>
  <c r="J75" i="6"/>
  <c r="T75" i="6"/>
  <c r="AB75" i="6" s="1"/>
  <c r="J77" i="6"/>
  <c r="T77" i="6"/>
  <c r="AB77" i="6" s="1"/>
  <c r="J78" i="6"/>
  <c r="J80" i="6"/>
  <c r="T80" i="6" s="1"/>
  <c r="AB80" i="6" s="1"/>
  <c r="J81" i="6"/>
  <c r="T81" i="6" s="1"/>
  <c r="AB81" i="6" s="1"/>
  <c r="J84" i="6"/>
  <c r="T84" i="6" s="1"/>
  <c r="AB84" i="6" s="1"/>
  <c r="J85" i="6"/>
  <c r="T85" i="6" s="1"/>
  <c r="AB85" i="6" s="1"/>
  <c r="J87" i="6"/>
  <c r="J88" i="6"/>
  <c r="T88" i="6"/>
  <c r="AB88" i="6" s="1"/>
  <c r="J89" i="6"/>
  <c r="T89" i="6"/>
  <c r="AB89" i="6" s="1"/>
  <c r="J90" i="6"/>
  <c r="T90" i="6"/>
  <c r="AB90" i="6" s="1"/>
  <c r="J91" i="6"/>
  <c r="J92" i="6"/>
  <c r="T92" i="6" s="1"/>
  <c r="AB92" i="6" s="1"/>
  <c r="J93" i="6"/>
  <c r="T93" i="6" s="1"/>
  <c r="AB93" i="6" s="1"/>
  <c r="J94" i="6"/>
  <c r="T94" i="6" s="1"/>
  <c r="AB94" i="6" s="1"/>
  <c r="J95" i="6"/>
  <c r="J96" i="6"/>
  <c r="T96" i="6"/>
  <c r="AB96" i="6" s="1"/>
  <c r="J97" i="6"/>
  <c r="T97" i="6"/>
  <c r="AB97" i="6" s="1"/>
  <c r="J98" i="6"/>
  <c r="T98" i="6"/>
  <c r="AB98" i="6" s="1"/>
  <c r="J100" i="6"/>
  <c r="J101" i="6"/>
  <c r="T101" i="6" s="1"/>
  <c r="AB101" i="6" s="1"/>
  <c r="J102" i="6"/>
  <c r="T102" i="6" s="1"/>
  <c r="AB102" i="6" s="1"/>
  <c r="J103" i="6"/>
  <c r="T103" i="6" s="1"/>
  <c r="AB103" i="6" s="1"/>
  <c r="J104" i="6"/>
  <c r="J105" i="6"/>
  <c r="T105" i="6"/>
  <c r="AB105" i="6" s="1"/>
  <c r="J106" i="6"/>
  <c r="T106" i="6"/>
  <c r="AB106" i="6" s="1"/>
  <c r="J48" i="6"/>
  <c r="J86" i="6"/>
  <c r="I3" i="6"/>
  <c r="I4" i="6"/>
  <c r="I9" i="6"/>
  <c r="I15" i="6"/>
  <c r="Z5" i="6"/>
  <c r="H3" i="6"/>
  <c r="Z4" i="6"/>
  <c r="H9" i="6"/>
  <c r="H15" i="6"/>
  <c r="R15" i="6"/>
  <c r="J2" i="6"/>
  <c r="G9" i="6"/>
  <c r="V9" i="6"/>
  <c r="G15" i="6"/>
  <c r="AB6" i="6"/>
  <c r="Z9" i="6"/>
  <c r="AA5" i="6"/>
  <c r="V42" i="6"/>
  <c r="AB42" i="6"/>
  <c r="Y69" i="6"/>
  <c r="X69" i="6"/>
  <c r="T18" i="6"/>
  <c r="AB18" i="6" s="1"/>
  <c r="X10" i="6"/>
  <c r="Y103" i="6"/>
  <c r="X103" i="6"/>
  <c r="W15" i="6"/>
  <c r="W3" i="6"/>
  <c r="W5" i="6"/>
  <c r="AB7" i="6"/>
  <c r="W10" i="6"/>
  <c r="S15" i="6"/>
  <c r="AA15" i="6" s="1"/>
  <c r="W86" i="6"/>
  <c r="W42" i="6"/>
  <c r="W9" i="6"/>
  <c r="T58" i="6"/>
  <c r="AB58" i="6" s="1"/>
  <c r="T54" i="6"/>
  <c r="AB54" i="6" s="1"/>
  <c r="T50" i="6"/>
  <c r="AB50" i="6" s="1"/>
  <c r="T45" i="6"/>
  <c r="AB45" i="6" s="1"/>
  <c r="T41" i="6"/>
  <c r="AB41" i="6" s="1"/>
  <c r="T37" i="6"/>
  <c r="AB37" i="6" s="1"/>
  <c r="T33" i="6"/>
  <c r="AB33" i="6" s="1"/>
  <c r="T29" i="6"/>
  <c r="AB29" i="6" s="1"/>
  <c r="T24" i="6"/>
  <c r="AB24" i="6" s="1"/>
  <c r="T20" i="6"/>
  <c r="AB20" i="6" s="1"/>
  <c r="T16" i="6"/>
  <c r="AB16" i="6" s="1"/>
  <c r="T12" i="6"/>
  <c r="AB12" i="6" s="1"/>
  <c r="AB4" i="6"/>
  <c r="AB5" i="6"/>
  <c r="T87" i="6"/>
  <c r="AB87" i="6" s="1"/>
  <c r="Q15" i="6"/>
  <c r="V15" i="6" s="1"/>
  <c r="V3" i="6"/>
  <c r="V5" i="6"/>
  <c r="T56" i="6"/>
  <c r="AB56" i="6" s="1"/>
  <c r="AA9" i="6"/>
  <c r="T104" i="6"/>
  <c r="AB104" i="6" s="1"/>
  <c r="T100" i="6"/>
  <c r="AB100" i="6" s="1"/>
  <c r="T95" i="6"/>
  <c r="AB95" i="6" s="1"/>
  <c r="T91" i="6"/>
  <c r="AB91" i="6" s="1"/>
  <c r="T78" i="6"/>
  <c r="AB78" i="6" s="1"/>
  <c r="T70" i="6"/>
  <c r="AB70" i="6" s="1"/>
  <c r="T66" i="6"/>
  <c r="AB66" i="6" s="1"/>
  <c r="T60" i="6"/>
  <c r="AB60" i="6" s="1"/>
  <c r="T52" i="6"/>
  <c r="AB52" i="6" s="1"/>
  <c r="T47" i="6"/>
  <c r="AB47" i="6" s="1"/>
  <c r="T43" i="6"/>
  <c r="AB43" i="6" s="1"/>
  <c r="T39" i="6"/>
  <c r="AB39" i="6" s="1"/>
  <c r="T35" i="6"/>
  <c r="AB35" i="6" s="1"/>
  <c r="T31" i="6"/>
  <c r="AB31" i="6" s="1"/>
  <c r="T26" i="6"/>
  <c r="AB26" i="6" s="1"/>
  <c r="T22" i="6"/>
  <c r="AB22" i="6" s="1"/>
  <c r="T14" i="6"/>
  <c r="AB14" i="6" s="1"/>
  <c r="T10" i="6"/>
  <c r="T2" i="6"/>
  <c r="AB2" i="6" s="1"/>
  <c r="T8" i="6"/>
  <c r="AB8" i="6" s="1"/>
  <c r="T6" i="5"/>
  <c r="N3" i="5"/>
  <c r="N4" i="5"/>
  <c r="N7" i="6" s="1"/>
  <c r="X7" i="6" s="1"/>
  <c r="N5" i="5"/>
  <c r="N2" i="5"/>
  <c r="I3" i="5"/>
  <c r="I6" i="6" s="1"/>
  <c r="S6" i="6" s="1"/>
  <c r="AA6" i="6" s="1"/>
  <c r="I4" i="5"/>
  <c r="I7" i="6" s="1"/>
  <c r="AA7" i="6" s="1"/>
  <c r="I5" i="5"/>
  <c r="I8" i="6" s="1"/>
  <c r="S8" i="6" s="1"/>
  <c r="AA8" i="6" s="1"/>
  <c r="I6" i="5"/>
  <c r="I2" i="5"/>
  <c r="I2" i="6" s="1"/>
  <c r="S2" i="6" s="1"/>
  <c r="AA2" i="6" s="1"/>
  <c r="H6" i="5"/>
  <c r="G6" i="5"/>
  <c r="F6" i="5"/>
  <c r="AA115" i="5"/>
  <c r="AA181" i="5"/>
  <c r="AA182" i="5"/>
  <c r="AA183" i="5"/>
  <c r="AA184" i="5"/>
  <c r="AA185" i="5"/>
  <c r="AA186" i="5"/>
  <c r="AA187" i="5"/>
  <c r="Z115" i="5"/>
  <c r="Z123" i="5"/>
  <c r="Z160" i="5"/>
  <c r="Z181" i="5"/>
  <c r="Z182" i="5"/>
  <c r="Z183" i="5"/>
  <c r="Z184" i="5"/>
  <c r="Z185" i="5"/>
  <c r="Z186" i="5"/>
  <c r="Z187" i="5"/>
  <c r="Y115" i="5"/>
  <c r="Y123" i="5"/>
  <c r="Y160" i="5"/>
  <c r="Y181" i="5"/>
  <c r="Y182" i="5"/>
  <c r="Y183" i="5"/>
  <c r="Y184" i="5"/>
  <c r="Y185" i="5"/>
  <c r="Y186" i="5"/>
  <c r="Y187" i="5"/>
  <c r="Z6" i="5"/>
  <c r="AA6" i="5"/>
  <c r="U6" i="5"/>
  <c r="N6" i="5"/>
  <c r="X6" i="5" s="1"/>
  <c r="I7" i="5"/>
  <c r="N7" i="5"/>
  <c r="X7" i="5"/>
  <c r="T7" i="5"/>
  <c r="I8" i="5"/>
  <c r="I11" i="6" s="1"/>
  <c r="S11" i="6" s="1"/>
  <c r="AA11" i="6" s="1"/>
  <c r="N8" i="5"/>
  <c r="N11" i="6" s="1"/>
  <c r="X11" i="6" s="1"/>
  <c r="X8" i="5"/>
  <c r="T8" i="5"/>
  <c r="I9" i="5"/>
  <c r="I12" i="6" s="1"/>
  <c r="S12" i="6" s="1"/>
  <c r="AA12" i="6" s="1"/>
  <c r="N9" i="5"/>
  <c r="N12" i="6" s="1"/>
  <c r="X12" i="6" s="1"/>
  <c r="S9" i="5"/>
  <c r="AA9" i="5" s="1"/>
  <c r="T9" i="5"/>
  <c r="X9" i="5"/>
  <c r="S7" i="5"/>
  <c r="AA7" i="5" s="1"/>
  <c r="S8" i="5"/>
  <c r="AA8" i="5" s="1"/>
  <c r="N160" i="5"/>
  <c r="X160" i="5" s="1"/>
  <c r="X12" i="5"/>
  <c r="X31" i="5"/>
  <c r="X115" i="5"/>
  <c r="X123" i="5"/>
  <c r="X181" i="5"/>
  <c r="X182" i="5"/>
  <c r="X183" i="5"/>
  <c r="X184" i="5"/>
  <c r="X185" i="5"/>
  <c r="X186" i="5"/>
  <c r="X187" i="5"/>
  <c r="W12" i="5"/>
  <c r="W31" i="5"/>
  <c r="W115" i="5"/>
  <c r="W123" i="5"/>
  <c r="W181" i="5"/>
  <c r="W182" i="5"/>
  <c r="W183" i="5"/>
  <c r="W184" i="5"/>
  <c r="W185" i="5"/>
  <c r="W186" i="5"/>
  <c r="W187" i="5"/>
  <c r="V12" i="5"/>
  <c r="V31" i="5"/>
  <c r="V115" i="5"/>
  <c r="V123" i="5"/>
  <c r="V160" i="5"/>
  <c r="V181" i="5"/>
  <c r="V182" i="5"/>
  <c r="V183" i="5"/>
  <c r="V184" i="5"/>
  <c r="V185" i="5"/>
  <c r="V186" i="5"/>
  <c r="V187" i="5"/>
  <c r="U115" i="5"/>
  <c r="U181" i="5"/>
  <c r="U182" i="5"/>
  <c r="U183" i="5"/>
  <c r="U184" i="5"/>
  <c r="U185" i="5"/>
  <c r="U186" i="5"/>
  <c r="U187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6" i="5"/>
  <c r="T117" i="5"/>
  <c r="T118" i="5"/>
  <c r="T119" i="5"/>
  <c r="T120" i="5"/>
  <c r="T121" i="5"/>
  <c r="T122" i="5"/>
  <c r="T123" i="5"/>
  <c r="AA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AA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S12" i="5"/>
  <c r="AA12" i="5"/>
  <c r="S31" i="5"/>
  <c r="AA31" i="5"/>
  <c r="R12" i="5"/>
  <c r="Z12" i="5"/>
  <c r="R31" i="5"/>
  <c r="Q12" i="5"/>
  <c r="Y12" i="5" s="1"/>
  <c r="Q31" i="5"/>
  <c r="Y31" i="5" s="1"/>
  <c r="P12" i="5"/>
  <c r="U12" i="5" s="1"/>
  <c r="P31" i="5"/>
  <c r="U31" i="5"/>
  <c r="Z31" i="5"/>
  <c r="U160" i="5"/>
  <c r="U123" i="5"/>
  <c r="N10" i="5"/>
  <c r="N13" i="6" s="1"/>
  <c r="X13" i="6" s="1"/>
  <c r="X10" i="5"/>
  <c r="N11" i="5"/>
  <c r="N14" i="6" s="1"/>
  <c r="X14" i="6" s="1"/>
  <c r="X11" i="5"/>
  <c r="N13" i="5"/>
  <c r="X13" i="5"/>
  <c r="N14" i="5"/>
  <c r="N16" i="6" s="1"/>
  <c r="X16" i="6" s="1"/>
  <c r="X14" i="5"/>
  <c r="N15" i="5"/>
  <c r="N17" i="6" s="1"/>
  <c r="X17" i="6" s="1"/>
  <c r="X15" i="5"/>
  <c r="N16" i="5"/>
  <c r="X16" i="5"/>
  <c r="N17" i="5"/>
  <c r="X17" i="5"/>
  <c r="N18" i="5"/>
  <c r="N18" i="6" s="1"/>
  <c r="X18" i="6" s="1"/>
  <c r="X18" i="5"/>
  <c r="N19" i="5"/>
  <c r="N19" i="6" s="1"/>
  <c r="X19" i="6" s="1"/>
  <c r="X19" i="5"/>
  <c r="N20" i="5"/>
  <c r="N20" i="6" s="1"/>
  <c r="X20" i="6" s="1"/>
  <c r="N21" i="5"/>
  <c r="N21" i="6" s="1"/>
  <c r="X21" i="6" s="1"/>
  <c r="N22" i="5"/>
  <c r="N22" i="6" s="1"/>
  <c r="X22" i="6" s="1"/>
  <c r="N23" i="5"/>
  <c r="N23" i="6" s="1"/>
  <c r="X23" i="6" s="1"/>
  <c r="N24" i="5"/>
  <c r="N24" i="6" s="1"/>
  <c r="X24" i="6" s="1"/>
  <c r="N25" i="5"/>
  <c r="N25" i="6" s="1"/>
  <c r="X25" i="6" s="1"/>
  <c r="N26" i="5"/>
  <c r="N26" i="6" s="1"/>
  <c r="X26" i="6" s="1"/>
  <c r="N27" i="5"/>
  <c r="X27" i="5" s="1"/>
  <c r="N28" i="5"/>
  <c r="X28" i="5" s="1"/>
  <c r="N29" i="5"/>
  <c r="X29" i="5" s="1"/>
  <c r="N30" i="5"/>
  <c r="N27" i="6" s="1"/>
  <c r="X27" i="6" s="1"/>
  <c r="N32" i="5"/>
  <c r="N29" i="6" s="1"/>
  <c r="X29" i="6" s="1"/>
  <c r="N33" i="5"/>
  <c r="X33" i="5" s="1"/>
  <c r="N34" i="5"/>
  <c r="N30" i="6" s="1"/>
  <c r="X30" i="6" s="1"/>
  <c r="N35" i="5"/>
  <c r="X35" i="5" s="1"/>
  <c r="N36" i="5"/>
  <c r="X36" i="5" s="1"/>
  <c r="N37" i="5"/>
  <c r="N31" i="6" s="1"/>
  <c r="X31" i="6" s="1"/>
  <c r="N38" i="5"/>
  <c r="X38" i="5" s="1"/>
  <c r="N39" i="5"/>
  <c r="N32" i="6" s="1"/>
  <c r="X32" i="6" s="1"/>
  <c r="N40" i="5"/>
  <c r="X40" i="5" s="1"/>
  <c r="N41" i="5"/>
  <c r="N33" i="6" s="1"/>
  <c r="X33" i="6" s="1"/>
  <c r="N42" i="5"/>
  <c r="N34" i="6" s="1"/>
  <c r="X34" i="6" s="1"/>
  <c r="N43" i="5"/>
  <c r="N35" i="6" s="1"/>
  <c r="X35" i="6" s="1"/>
  <c r="N44" i="5"/>
  <c r="N36" i="6" s="1"/>
  <c r="X36" i="6" s="1"/>
  <c r="N45" i="5"/>
  <c r="N37" i="6" s="1"/>
  <c r="X37" i="6" s="1"/>
  <c r="N46" i="5"/>
  <c r="N38" i="6" s="1"/>
  <c r="X38" i="6" s="1"/>
  <c r="N47" i="5"/>
  <c r="X47" i="5" s="1"/>
  <c r="N48" i="5"/>
  <c r="N39" i="6" s="1"/>
  <c r="X39" i="6" s="1"/>
  <c r="N49" i="5"/>
  <c r="X49" i="5" s="1"/>
  <c r="N50" i="5"/>
  <c r="X50" i="5" s="1"/>
  <c r="N51" i="5"/>
  <c r="N40" i="6" s="1"/>
  <c r="X40" i="6" s="1"/>
  <c r="N52" i="5"/>
  <c r="X52" i="5" s="1"/>
  <c r="N53" i="5"/>
  <c r="N41" i="6" s="1"/>
  <c r="X41" i="6" s="1"/>
  <c r="N54" i="5"/>
  <c r="X54" i="5" s="1"/>
  <c r="N55" i="5"/>
  <c r="X55" i="5" s="1"/>
  <c r="N56" i="5"/>
  <c r="X56" i="5" s="1"/>
  <c r="N57" i="5"/>
  <c r="X57" i="5" s="1"/>
  <c r="N58" i="5"/>
  <c r="X58" i="5" s="1"/>
  <c r="N59" i="5"/>
  <c r="N43" i="6" s="1"/>
  <c r="X43" i="6" s="1"/>
  <c r="N60" i="5"/>
  <c r="N44" i="6" s="1"/>
  <c r="X44" i="6" s="1"/>
  <c r="N61" i="5"/>
  <c r="X61" i="5" s="1"/>
  <c r="N62" i="5"/>
  <c r="N45" i="6" s="1"/>
  <c r="X45" i="6" s="1"/>
  <c r="N63" i="5"/>
  <c r="X63" i="5" s="1"/>
  <c r="N64" i="5"/>
  <c r="X64" i="5" s="1"/>
  <c r="N65" i="5"/>
  <c r="X65" i="5" s="1"/>
  <c r="N66" i="5"/>
  <c r="X66" i="5" s="1"/>
  <c r="N67" i="5"/>
  <c r="N46" i="6" s="1"/>
  <c r="X46" i="6" s="1"/>
  <c r="N68" i="5"/>
  <c r="N47" i="6" s="1"/>
  <c r="X47" i="6" s="1"/>
  <c r="N69" i="5"/>
  <c r="X69" i="5" s="1"/>
  <c r="N70" i="5"/>
  <c r="X70" i="5" s="1"/>
  <c r="N71" i="5"/>
  <c r="X71" i="5" s="1"/>
  <c r="N72" i="5"/>
  <c r="X72" i="5" s="1"/>
  <c r="N73" i="5"/>
  <c r="X73" i="5" s="1"/>
  <c r="N74" i="5"/>
  <c r="X74" i="5" s="1"/>
  <c r="N75" i="5"/>
  <c r="X75" i="5" s="1"/>
  <c r="N76" i="5"/>
  <c r="X76" i="5" s="1"/>
  <c r="N77" i="5"/>
  <c r="X77" i="5" s="1"/>
  <c r="N78" i="5"/>
  <c r="X78" i="5" s="1"/>
  <c r="N79" i="5"/>
  <c r="X79" i="5" s="1"/>
  <c r="N80" i="5"/>
  <c r="N49" i="6" s="1"/>
  <c r="X49" i="6" s="1"/>
  <c r="N81" i="5"/>
  <c r="X81" i="5" s="1"/>
  <c r="N82" i="5"/>
  <c r="X82" i="5" s="1"/>
  <c r="N83" i="5"/>
  <c r="N50" i="6" s="1"/>
  <c r="X50" i="6" s="1"/>
  <c r="N84" i="5"/>
  <c r="X84" i="5" s="1"/>
  <c r="N85" i="5"/>
  <c r="X85" i="5" s="1"/>
  <c r="N86" i="5"/>
  <c r="X86" i="5" s="1"/>
  <c r="N87" i="5"/>
  <c r="X87" i="5" s="1"/>
  <c r="N88" i="5"/>
  <c r="X88" i="5" s="1"/>
  <c r="N89" i="5"/>
  <c r="X89" i="5" s="1"/>
  <c r="N90" i="5"/>
  <c r="X90" i="5" s="1"/>
  <c r="N91" i="5"/>
  <c r="N51" i="6" s="1"/>
  <c r="X51" i="6" s="1"/>
  <c r="N92" i="5"/>
  <c r="X92" i="5" s="1"/>
  <c r="N93" i="5"/>
  <c r="N52" i="6" s="1"/>
  <c r="X52" i="6" s="1"/>
  <c r="N94" i="5"/>
  <c r="N53" i="6" s="1"/>
  <c r="X53" i="6" s="1"/>
  <c r="N95" i="5"/>
  <c r="X95" i="5" s="1"/>
  <c r="N96" i="5"/>
  <c r="X96" i="5" s="1"/>
  <c r="N97" i="5"/>
  <c r="N54" i="6" s="1"/>
  <c r="X54" i="6" s="1"/>
  <c r="N98" i="5"/>
  <c r="X98" i="5" s="1"/>
  <c r="N99" i="5"/>
  <c r="X99" i="5" s="1"/>
  <c r="N100" i="5"/>
  <c r="X100" i="5" s="1"/>
  <c r="N101" i="5"/>
  <c r="X101" i="5" s="1"/>
  <c r="N102" i="5"/>
  <c r="X102" i="5" s="1"/>
  <c r="N103" i="5"/>
  <c r="N55" i="6" s="1"/>
  <c r="X55" i="6" s="1"/>
  <c r="N104" i="5"/>
  <c r="N56" i="6" s="1"/>
  <c r="X56" i="6" s="1"/>
  <c r="N105" i="5"/>
  <c r="X105" i="5" s="1"/>
  <c r="N106" i="5"/>
  <c r="N57" i="6" s="1"/>
  <c r="X57" i="6" s="1"/>
  <c r="N107" i="5"/>
  <c r="X107" i="5" s="1"/>
  <c r="N108" i="5"/>
  <c r="X108" i="5" s="1"/>
  <c r="N109" i="5"/>
  <c r="N58" i="6" s="1"/>
  <c r="X58" i="6" s="1"/>
  <c r="N110" i="5"/>
  <c r="X110" i="5" s="1"/>
  <c r="N111" i="5"/>
  <c r="N59" i="6" s="1"/>
  <c r="X59" i="6" s="1"/>
  <c r="N112" i="5"/>
  <c r="N60" i="6" s="1"/>
  <c r="X60" i="6" s="1"/>
  <c r="N113" i="5"/>
  <c r="X113" i="5" s="1"/>
  <c r="N114" i="5"/>
  <c r="N61" i="6" s="1"/>
  <c r="X61" i="6" s="1"/>
  <c r="N116" i="5"/>
  <c r="N63" i="6" s="1"/>
  <c r="X63" i="6" s="1"/>
  <c r="N117" i="5"/>
  <c r="N64" i="6" s="1"/>
  <c r="X64" i="6" s="1"/>
  <c r="N118" i="5"/>
  <c r="X118" i="5" s="1"/>
  <c r="N119" i="5"/>
  <c r="N65" i="6" s="1"/>
  <c r="X65" i="6" s="1"/>
  <c r="N120" i="5"/>
  <c r="N66" i="6" s="1"/>
  <c r="X66" i="6" s="1"/>
  <c r="N121" i="5"/>
  <c r="N122" i="5"/>
  <c r="N124" i="5"/>
  <c r="N125" i="5"/>
  <c r="N126" i="5"/>
  <c r="N127" i="5"/>
  <c r="N128" i="5"/>
  <c r="N129" i="5"/>
  <c r="N130" i="5"/>
  <c r="N131" i="5"/>
  <c r="N132" i="5"/>
  <c r="N133" i="5"/>
  <c r="N134" i="5"/>
  <c r="X134" i="5" s="1"/>
  <c r="N135" i="5"/>
  <c r="X135" i="5" s="1"/>
  <c r="N136" i="5"/>
  <c r="N137" i="5"/>
  <c r="X137" i="5" s="1"/>
  <c r="N138" i="5"/>
  <c r="N139" i="5"/>
  <c r="N140" i="5"/>
  <c r="N141" i="5"/>
  <c r="X141" i="5" s="1"/>
  <c r="N142" i="5"/>
  <c r="X142" i="5" s="1"/>
  <c r="N143" i="5"/>
  <c r="X143" i="5" s="1"/>
  <c r="N144" i="5"/>
  <c r="X144" i="5" s="1"/>
  <c r="N145" i="5"/>
  <c r="X145" i="5" s="1"/>
  <c r="N146" i="5"/>
  <c r="N147" i="5"/>
  <c r="N148" i="5"/>
  <c r="N149" i="5"/>
  <c r="N150" i="5"/>
  <c r="N151" i="5"/>
  <c r="N152" i="5"/>
  <c r="N153" i="5"/>
  <c r="X153" i="5" s="1"/>
  <c r="N154" i="5"/>
  <c r="X154" i="5" s="1"/>
  <c r="N155" i="5"/>
  <c r="N156" i="5"/>
  <c r="N157" i="5"/>
  <c r="N158" i="5"/>
  <c r="N159" i="5"/>
  <c r="N161" i="5"/>
  <c r="X161" i="5" s="1"/>
  <c r="N162" i="5"/>
  <c r="X162" i="5" s="1"/>
  <c r="N163" i="5"/>
  <c r="X163" i="5" s="1"/>
  <c r="N164" i="5"/>
  <c r="N165" i="5"/>
  <c r="N166" i="5"/>
  <c r="X166" i="5" s="1"/>
  <c r="N167" i="5"/>
  <c r="X167" i="5" s="1"/>
  <c r="N168" i="5"/>
  <c r="X168" i="5" s="1"/>
  <c r="N169" i="5"/>
  <c r="X169" i="5" s="1"/>
  <c r="N170" i="5"/>
  <c r="N171" i="5"/>
  <c r="X171" i="5" s="1"/>
  <c r="N172" i="5"/>
  <c r="X172" i="5" s="1"/>
  <c r="N173" i="5"/>
  <c r="X173" i="5" s="1"/>
  <c r="N174" i="5"/>
  <c r="X174" i="5" s="1"/>
  <c r="N175" i="5"/>
  <c r="X175" i="5" s="1"/>
  <c r="N176" i="5"/>
  <c r="X176" i="5" s="1"/>
  <c r="N177" i="5"/>
  <c r="X177" i="5" s="1"/>
  <c r="N178" i="5"/>
  <c r="X178" i="5" s="1"/>
  <c r="N179" i="5"/>
  <c r="X179" i="5" s="1"/>
  <c r="N180" i="5"/>
  <c r="X180" i="5" s="1"/>
  <c r="M46" i="5"/>
  <c r="L46" i="5"/>
  <c r="L62" i="5"/>
  <c r="K46" i="5"/>
  <c r="I10" i="5"/>
  <c r="I11" i="5"/>
  <c r="I14" i="6" s="1"/>
  <c r="S14" i="6" s="1"/>
  <c r="AA14" i="6" s="1"/>
  <c r="S11" i="5"/>
  <c r="AA11" i="5" s="1"/>
  <c r="I13" i="5"/>
  <c r="S13" i="5" s="1"/>
  <c r="AA13" i="5"/>
  <c r="I14" i="5"/>
  <c r="I16" i="6" s="1"/>
  <c r="S16" i="6" s="1"/>
  <c r="AA16" i="6" s="1"/>
  <c r="S14" i="5"/>
  <c r="AA14" i="5" s="1"/>
  <c r="I15" i="5"/>
  <c r="I16" i="5"/>
  <c r="S16" i="5"/>
  <c r="AA16" i="5" s="1"/>
  <c r="I17" i="5"/>
  <c r="S17" i="5" s="1"/>
  <c r="AA17" i="5"/>
  <c r="I18" i="5"/>
  <c r="I18" i="6" s="1"/>
  <c r="S18" i="6" s="1"/>
  <c r="AA18" i="6" s="1"/>
  <c r="S18" i="5"/>
  <c r="AA18" i="5" s="1"/>
  <c r="I19" i="5"/>
  <c r="I20" i="5"/>
  <c r="I20" i="6" s="1"/>
  <c r="S20" i="6" s="1"/>
  <c r="AA20" i="6" s="1"/>
  <c r="S20" i="5"/>
  <c r="AA20" i="5" s="1"/>
  <c r="I21" i="5"/>
  <c r="I22" i="5"/>
  <c r="I22" i="6" s="1"/>
  <c r="S22" i="6" s="1"/>
  <c r="AA22" i="6" s="1"/>
  <c r="S22" i="5"/>
  <c r="AA22" i="5" s="1"/>
  <c r="I23" i="5"/>
  <c r="I24" i="5"/>
  <c r="I24" i="6" s="1"/>
  <c r="S24" i="6" s="1"/>
  <c r="AA24" i="6" s="1"/>
  <c r="S24" i="5"/>
  <c r="AA24" i="5" s="1"/>
  <c r="I25" i="5"/>
  <c r="I26" i="5"/>
  <c r="I26" i="6" s="1"/>
  <c r="S26" i="6" s="1"/>
  <c r="AA26" i="6" s="1"/>
  <c r="S26" i="5"/>
  <c r="AA26" i="5" s="1"/>
  <c r="I27" i="5"/>
  <c r="S27" i="5" s="1"/>
  <c r="AA27" i="5"/>
  <c r="I28" i="5"/>
  <c r="S28" i="5"/>
  <c r="AA28" i="5" s="1"/>
  <c r="I29" i="5"/>
  <c r="S29" i="5" s="1"/>
  <c r="AA29" i="5"/>
  <c r="I30" i="5"/>
  <c r="I27" i="6" s="1"/>
  <c r="S27" i="6" s="1"/>
  <c r="AA27" i="6" s="1"/>
  <c r="S30" i="5"/>
  <c r="AA30" i="5" s="1"/>
  <c r="I32" i="5"/>
  <c r="I33" i="5"/>
  <c r="S33" i="5"/>
  <c r="AA33" i="5" s="1"/>
  <c r="I34" i="5"/>
  <c r="I35" i="5"/>
  <c r="S35" i="5"/>
  <c r="AA35" i="5" s="1"/>
  <c r="I36" i="5"/>
  <c r="S36" i="5" s="1"/>
  <c r="AA36" i="5" s="1"/>
  <c r="I37" i="5"/>
  <c r="I31" i="6" s="1"/>
  <c r="S31" i="6" s="1"/>
  <c r="AA31" i="6" s="1"/>
  <c r="S37" i="5"/>
  <c r="AA37" i="5" s="1"/>
  <c r="I38" i="5"/>
  <c r="S38" i="5" s="1"/>
  <c r="AA38" i="5" s="1"/>
  <c r="I39" i="5"/>
  <c r="I32" i="6" s="1"/>
  <c r="S32" i="6" s="1"/>
  <c r="AA32" i="6" s="1"/>
  <c r="S39" i="5"/>
  <c r="AA39" i="5" s="1"/>
  <c r="I40" i="5"/>
  <c r="S40" i="5" s="1"/>
  <c r="AA40" i="5" s="1"/>
  <c r="I41" i="5"/>
  <c r="I33" i="6" s="1"/>
  <c r="S33" i="6" s="1"/>
  <c r="AA33" i="6" s="1"/>
  <c r="S41" i="5"/>
  <c r="AA41" i="5" s="1"/>
  <c r="I42" i="5"/>
  <c r="I43" i="5"/>
  <c r="I35" i="6" s="1"/>
  <c r="S35" i="6" s="1"/>
  <c r="AA35" i="6" s="1"/>
  <c r="S43" i="5"/>
  <c r="AA43" i="5" s="1"/>
  <c r="I44" i="5"/>
  <c r="I45" i="5"/>
  <c r="I37" i="6" s="1"/>
  <c r="S37" i="6" s="1"/>
  <c r="AA37" i="6" s="1"/>
  <c r="S45" i="5"/>
  <c r="AA45" i="5" s="1"/>
  <c r="I46" i="5"/>
  <c r="I47" i="5"/>
  <c r="S47" i="5"/>
  <c r="AA47" i="5" s="1"/>
  <c r="I48" i="5"/>
  <c r="I49" i="5"/>
  <c r="S49" i="5"/>
  <c r="AA49" i="5" s="1"/>
  <c r="I50" i="5"/>
  <c r="S50" i="5" s="1"/>
  <c r="AA50" i="5" s="1"/>
  <c r="I51" i="5"/>
  <c r="I40" i="6" s="1"/>
  <c r="S40" i="6" s="1"/>
  <c r="AA40" i="6" s="1"/>
  <c r="S51" i="5"/>
  <c r="AA51" i="5" s="1"/>
  <c r="I52" i="5"/>
  <c r="S52" i="5" s="1"/>
  <c r="AA52" i="5" s="1"/>
  <c r="I53" i="5"/>
  <c r="I41" i="6" s="1"/>
  <c r="S41" i="6" s="1"/>
  <c r="AA41" i="6" s="1"/>
  <c r="S53" i="5"/>
  <c r="AA53" i="5" s="1"/>
  <c r="I54" i="5"/>
  <c r="S54" i="5" s="1"/>
  <c r="AA54" i="5" s="1"/>
  <c r="I55" i="5"/>
  <c r="S55" i="5"/>
  <c r="AA55" i="5" s="1"/>
  <c r="I56" i="5"/>
  <c r="S56" i="5" s="1"/>
  <c r="AA56" i="5" s="1"/>
  <c r="I57" i="5"/>
  <c r="S57" i="5"/>
  <c r="AA57" i="5" s="1"/>
  <c r="I58" i="5"/>
  <c r="S58" i="5" s="1"/>
  <c r="AA58" i="5" s="1"/>
  <c r="I59" i="5"/>
  <c r="I43" i="6" s="1"/>
  <c r="S43" i="6" s="1"/>
  <c r="AA43" i="6" s="1"/>
  <c r="S59" i="5"/>
  <c r="AA59" i="5" s="1"/>
  <c r="I60" i="5"/>
  <c r="I61" i="5"/>
  <c r="S61" i="5"/>
  <c r="AA61" i="5" s="1"/>
  <c r="I62" i="5"/>
  <c r="I63" i="5"/>
  <c r="S63" i="5"/>
  <c r="AA63" i="5" s="1"/>
  <c r="I64" i="5"/>
  <c r="S64" i="5" s="1"/>
  <c r="AA64" i="5" s="1"/>
  <c r="I65" i="5"/>
  <c r="S65" i="5"/>
  <c r="AA65" i="5" s="1"/>
  <c r="I66" i="5"/>
  <c r="S66" i="5" s="1"/>
  <c r="AA66" i="5" s="1"/>
  <c r="I67" i="5"/>
  <c r="I46" i="6" s="1"/>
  <c r="S67" i="5"/>
  <c r="AA67" i="5" s="1"/>
  <c r="I68" i="5"/>
  <c r="I69" i="5"/>
  <c r="S69" i="5"/>
  <c r="AA69" i="5" s="1"/>
  <c r="I70" i="5"/>
  <c r="S70" i="5" s="1"/>
  <c r="AA70" i="5" s="1"/>
  <c r="I71" i="5"/>
  <c r="S71" i="5"/>
  <c r="AA71" i="5" s="1"/>
  <c r="I72" i="5"/>
  <c r="S72" i="5" s="1"/>
  <c r="AA72" i="5" s="1"/>
  <c r="I73" i="5"/>
  <c r="S73" i="5"/>
  <c r="AA73" i="5" s="1"/>
  <c r="I74" i="5"/>
  <c r="S74" i="5" s="1"/>
  <c r="AA74" i="5" s="1"/>
  <c r="I75" i="5"/>
  <c r="S75" i="5"/>
  <c r="AA75" i="5" s="1"/>
  <c r="I76" i="5"/>
  <c r="S76" i="5" s="1"/>
  <c r="AA76" i="5" s="1"/>
  <c r="I77" i="5"/>
  <c r="S77" i="5"/>
  <c r="AA77" i="5" s="1"/>
  <c r="I78" i="5"/>
  <c r="S78" i="5" s="1"/>
  <c r="AA78" i="5" s="1"/>
  <c r="I79" i="5"/>
  <c r="S79" i="5"/>
  <c r="AA79" i="5" s="1"/>
  <c r="I80" i="5"/>
  <c r="I81" i="5"/>
  <c r="S81" i="5"/>
  <c r="AA81" i="5" s="1"/>
  <c r="I82" i="5"/>
  <c r="S82" i="5" s="1"/>
  <c r="AA82" i="5" s="1"/>
  <c r="I83" i="5"/>
  <c r="I50" i="6" s="1"/>
  <c r="S83" i="5"/>
  <c r="AA83" i="5" s="1"/>
  <c r="I84" i="5"/>
  <c r="S84" i="5" s="1"/>
  <c r="AA84" i="5" s="1"/>
  <c r="I85" i="5"/>
  <c r="S85" i="5"/>
  <c r="AA85" i="5" s="1"/>
  <c r="I86" i="5"/>
  <c r="S86" i="5" s="1"/>
  <c r="AA86" i="5" s="1"/>
  <c r="I87" i="5"/>
  <c r="S87" i="5"/>
  <c r="AA87" i="5" s="1"/>
  <c r="I88" i="5"/>
  <c r="S88" i="5" s="1"/>
  <c r="AA88" i="5" s="1"/>
  <c r="I89" i="5"/>
  <c r="S89" i="5"/>
  <c r="AA89" i="5" s="1"/>
  <c r="I90" i="5"/>
  <c r="S90" i="5" s="1"/>
  <c r="AA90" i="5" s="1"/>
  <c r="I91" i="5"/>
  <c r="I51" i="6" s="1"/>
  <c r="S91" i="5"/>
  <c r="AA91" i="5" s="1"/>
  <c r="I92" i="5"/>
  <c r="S92" i="5" s="1"/>
  <c r="AA92" i="5" s="1"/>
  <c r="I93" i="5"/>
  <c r="I52" i="6" s="1"/>
  <c r="S93" i="5"/>
  <c r="AA93" i="5" s="1"/>
  <c r="I94" i="5"/>
  <c r="I95" i="5"/>
  <c r="S95" i="5"/>
  <c r="AA95" i="5" s="1"/>
  <c r="I96" i="5"/>
  <c r="S96" i="5" s="1"/>
  <c r="AA96" i="5" s="1"/>
  <c r="I97" i="5"/>
  <c r="I54" i="6" s="1"/>
  <c r="S97" i="5"/>
  <c r="AA97" i="5" s="1"/>
  <c r="I98" i="5"/>
  <c r="S98" i="5" s="1"/>
  <c r="AA98" i="5" s="1"/>
  <c r="I99" i="5"/>
  <c r="S99" i="5"/>
  <c r="AA99" i="5" s="1"/>
  <c r="I100" i="5"/>
  <c r="S100" i="5" s="1"/>
  <c r="AA100" i="5" s="1"/>
  <c r="I101" i="5"/>
  <c r="S101" i="5"/>
  <c r="AA101" i="5" s="1"/>
  <c r="I102" i="5"/>
  <c r="S102" i="5" s="1"/>
  <c r="AA102" i="5" s="1"/>
  <c r="I103" i="5"/>
  <c r="I55" i="6" s="1"/>
  <c r="S103" i="5"/>
  <c r="AA103" i="5" s="1"/>
  <c r="I104" i="5"/>
  <c r="I105" i="5"/>
  <c r="S105" i="5"/>
  <c r="AA105" i="5" s="1"/>
  <c r="I106" i="5"/>
  <c r="I107" i="5"/>
  <c r="S107" i="5"/>
  <c r="AA107" i="5" s="1"/>
  <c r="I108" i="5"/>
  <c r="S108" i="5" s="1"/>
  <c r="AA108" i="5" s="1"/>
  <c r="I109" i="5"/>
  <c r="I58" i="6" s="1"/>
  <c r="S109" i="5"/>
  <c r="AA109" i="5" s="1"/>
  <c r="I110" i="5"/>
  <c r="S110" i="5" s="1"/>
  <c r="AA110" i="5" s="1"/>
  <c r="I111" i="5"/>
  <c r="I59" i="6" s="1"/>
  <c r="S111" i="5"/>
  <c r="AA111" i="5" s="1"/>
  <c r="I112" i="5"/>
  <c r="I113" i="5"/>
  <c r="S113" i="5"/>
  <c r="AA113" i="5" s="1"/>
  <c r="I114" i="5"/>
  <c r="I115" i="5"/>
  <c r="I62" i="6" s="1"/>
  <c r="I116" i="5"/>
  <c r="I117" i="5"/>
  <c r="I64" i="6" s="1"/>
  <c r="S117" i="5"/>
  <c r="AA117" i="5" s="1"/>
  <c r="I118" i="5"/>
  <c r="S118" i="5" s="1"/>
  <c r="AA118" i="5"/>
  <c r="I119" i="5"/>
  <c r="I65" i="6" s="1"/>
  <c r="S119" i="5"/>
  <c r="AA119" i="5" s="1"/>
  <c r="I120" i="5"/>
  <c r="I121" i="5"/>
  <c r="I67" i="6" s="1"/>
  <c r="S121" i="5"/>
  <c r="AA121" i="5" s="1"/>
  <c r="I122" i="5"/>
  <c r="I123" i="5"/>
  <c r="I124" i="5"/>
  <c r="I125" i="5"/>
  <c r="I71" i="6" s="1"/>
  <c r="S125" i="5"/>
  <c r="AA125" i="5" s="1"/>
  <c r="I126" i="5"/>
  <c r="I127" i="5"/>
  <c r="I73" i="6" s="1"/>
  <c r="S127" i="5"/>
  <c r="AA127" i="5" s="1"/>
  <c r="I128" i="5"/>
  <c r="I129" i="5"/>
  <c r="I77" i="6" s="1"/>
  <c r="S129" i="5"/>
  <c r="AA129" i="5" s="1"/>
  <c r="I130" i="5"/>
  <c r="I131" i="5"/>
  <c r="I80" i="6" s="1"/>
  <c r="S131" i="5"/>
  <c r="AA131" i="5" s="1"/>
  <c r="I132" i="5"/>
  <c r="I133" i="5"/>
  <c r="I84" i="6" s="1"/>
  <c r="S133" i="5"/>
  <c r="AA133" i="5" s="1"/>
  <c r="I134" i="5"/>
  <c r="S134" i="5" s="1"/>
  <c r="AA134" i="5" s="1"/>
  <c r="I135" i="5"/>
  <c r="S135" i="5"/>
  <c r="AA135" i="5" s="1"/>
  <c r="I136" i="5"/>
  <c r="I137" i="5"/>
  <c r="S137" i="5"/>
  <c r="AA137" i="5" s="1"/>
  <c r="I138" i="5"/>
  <c r="I139" i="5"/>
  <c r="I88" i="6" s="1"/>
  <c r="S139" i="5"/>
  <c r="AA139" i="5" s="1"/>
  <c r="I140" i="5"/>
  <c r="I141" i="5"/>
  <c r="S141" i="5"/>
  <c r="AA141" i="5" s="1"/>
  <c r="I142" i="5"/>
  <c r="S142" i="5" s="1"/>
  <c r="AA142" i="5" s="1"/>
  <c r="I143" i="5"/>
  <c r="S143" i="5"/>
  <c r="AA143" i="5" s="1"/>
  <c r="I144" i="5"/>
  <c r="S144" i="5" s="1"/>
  <c r="AA144" i="5" s="1"/>
  <c r="I145" i="5"/>
  <c r="S145" i="5"/>
  <c r="AA145" i="5" s="1"/>
  <c r="I146" i="5"/>
  <c r="I147" i="5"/>
  <c r="I91" i="6" s="1"/>
  <c r="S147" i="5"/>
  <c r="AA147" i="5" s="1"/>
  <c r="I148" i="5"/>
  <c r="I149" i="5"/>
  <c r="I93" i="6" s="1"/>
  <c r="S149" i="5"/>
  <c r="AA149" i="5" s="1"/>
  <c r="I150" i="5"/>
  <c r="I151" i="5"/>
  <c r="I95" i="6" s="1"/>
  <c r="S151" i="5"/>
  <c r="AA151" i="5" s="1"/>
  <c r="I152" i="5"/>
  <c r="I153" i="5"/>
  <c r="S153" i="5"/>
  <c r="AA153" i="5" s="1"/>
  <c r="I154" i="5"/>
  <c r="S154" i="5" s="1"/>
  <c r="AA154" i="5" s="1"/>
  <c r="I155" i="5"/>
  <c r="I97" i="6" s="1"/>
  <c r="S155" i="5"/>
  <c r="AA155" i="5" s="1"/>
  <c r="I156" i="5"/>
  <c r="I157" i="5"/>
  <c r="I100" i="6" s="1"/>
  <c r="S157" i="5"/>
  <c r="AA157" i="5" s="1"/>
  <c r="I158" i="5"/>
  <c r="I159" i="5"/>
  <c r="I102" i="6" s="1"/>
  <c r="S159" i="5"/>
  <c r="AA159" i="5" s="1"/>
  <c r="I160" i="5"/>
  <c r="I103" i="6" s="1"/>
  <c r="S103" i="6" s="1"/>
  <c r="I161" i="5"/>
  <c r="S161" i="5"/>
  <c r="AA161" i="5" s="1"/>
  <c r="I162" i="5"/>
  <c r="S162" i="5" s="1"/>
  <c r="AA162" i="5"/>
  <c r="I163" i="5"/>
  <c r="S163" i="5"/>
  <c r="AA163" i="5" s="1"/>
  <c r="I164" i="5"/>
  <c r="I165" i="5"/>
  <c r="I105" i="6" s="1"/>
  <c r="S165" i="5"/>
  <c r="AA165" i="5" s="1"/>
  <c r="I166" i="5"/>
  <c r="S166" i="5" s="1"/>
  <c r="AA166" i="5"/>
  <c r="I167" i="5"/>
  <c r="S167" i="5"/>
  <c r="AA167" i="5" s="1"/>
  <c r="I168" i="5"/>
  <c r="S168" i="5" s="1"/>
  <c r="AA168" i="5"/>
  <c r="I169" i="5"/>
  <c r="S169" i="5"/>
  <c r="AA169" i="5" s="1"/>
  <c r="I170" i="5"/>
  <c r="I171" i="5"/>
  <c r="S171" i="5"/>
  <c r="AA171" i="5" s="1"/>
  <c r="I172" i="5"/>
  <c r="S172" i="5" s="1"/>
  <c r="AA172" i="5"/>
  <c r="I173" i="5"/>
  <c r="S173" i="5"/>
  <c r="AA173" i="5" s="1"/>
  <c r="I174" i="5"/>
  <c r="S174" i="5" s="1"/>
  <c r="AA174" i="5"/>
  <c r="I175" i="5"/>
  <c r="S175" i="5"/>
  <c r="AA175" i="5" s="1"/>
  <c r="I176" i="5"/>
  <c r="S176" i="5" s="1"/>
  <c r="AA176" i="5"/>
  <c r="I177" i="5"/>
  <c r="S177" i="5"/>
  <c r="AA177" i="5" s="1"/>
  <c r="I178" i="5"/>
  <c r="S178" i="5" s="1"/>
  <c r="AA178" i="5"/>
  <c r="I179" i="5"/>
  <c r="S179" i="5"/>
  <c r="AA179" i="5" s="1"/>
  <c r="I180" i="5"/>
  <c r="S180" i="5" s="1"/>
  <c r="AA180" i="5"/>
  <c r="I181" i="5"/>
  <c r="I42" i="6" s="1"/>
  <c r="I182" i="5"/>
  <c r="I48" i="6" s="1"/>
  <c r="I183" i="5"/>
  <c r="I184" i="5"/>
  <c r="I86" i="6" s="1"/>
  <c r="H46" i="5"/>
  <c r="H38" i="6" s="1"/>
  <c r="R46" i="5"/>
  <c r="H123" i="5"/>
  <c r="H160" i="5"/>
  <c r="G46" i="5"/>
  <c r="G38" i="6" s="1"/>
  <c r="Q46" i="5"/>
  <c r="Y46" i="5" s="1"/>
  <c r="G123" i="5"/>
  <c r="G160" i="5"/>
  <c r="F46" i="5"/>
  <c r="P46" i="5" s="1"/>
  <c r="F123" i="5"/>
  <c r="F160" i="5"/>
  <c r="H2" i="4"/>
  <c r="H2" i="5" s="1"/>
  <c r="C180" i="5"/>
  <c r="C179" i="5"/>
  <c r="T32" i="4"/>
  <c r="T47" i="4"/>
  <c r="S32" i="4"/>
  <c r="S47" i="4"/>
  <c r="R6" i="4"/>
  <c r="R117" i="4"/>
  <c r="R164" i="4"/>
  <c r="R184" i="4"/>
  <c r="R185" i="4"/>
  <c r="R186" i="4"/>
  <c r="R187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8" i="4"/>
  <c r="Q119" i="4"/>
  <c r="Q120" i="4"/>
  <c r="Q121" i="4"/>
  <c r="Q122" i="4"/>
  <c r="Q123" i="4"/>
  <c r="Q124" i="4"/>
  <c r="Q125" i="4"/>
  <c r="R125" i="4" s="1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P32" i="4"/>
  <c r="P47" i="4"/>
  <c r="O32" i="4"/>
  <c r="U32" i="4" s="1"/>
  <c r="O47" i="4"/>
  <c r="N32" i="4"/>
  <c r="N47" i="4"/>
  <c r="L3" i="4"/>
  <c r="M3" i="5" s="1"/>
  <c r="M6" i="6" s="1"/>
  <c r="W6" i="6" s="1"/>
  <c r="L4" i="4"/>
  <c r="M4" i="5" s="1"/>
  <c r="M7" i="6" s="1"/>
  <c r="W7" i="6" s="1"/>
  <c r="L5" i="4"/>
  <c r="M5" i="5" s="1"/>
  <c r="M8" i="6" s="1"/>
  <c r="W8" i="6" s="1"/>
  <c r="L7" i="4"/>
  <c r="M7" i="5" s="1"/>
  <c r="W7" i="5" s="1"/>
  <c r="L8" i="4"/>
  <c r="M8" i="5"/>
  <c r="L9" i="4"/>
  <c r="L10" i="4"/>
  <c r="T10" i="4"/>
  <c r="L11" i="4"/>
  <c r="L12" i="4"/>
  <c r="L13" i="4"/>
  <c r="L14" i="4"/>
  <c r="P14" i="4" s="1"/>
  <c r="L15" i="4"/>
  <c r="L16" i="4"/>
  <c r="L17" i="4"/>
  <c r="L18" i="4"/>
  <c r="P18" i="4" s="1"/>
  <c r="L19" i="4"/>
  <c r="L20" i="4"/>
  <c r="P20" i="4" s="1"/>
  <c r="L21" i="4"/>
  <c r="L22" i="4"/>
  <c r="P22" i="4" s="1"/>
  <c r="L23" i="4"/>
  <c r="L24" i="4"/>
  <c r="L25" i="4"/>
  <c r="L26" i="4"/>
  <c r="T26" i="4" s="1"/>
  <c r="L27" i="4"/>
  <c r="L28" i="4"/>
  <c r="L29" i="4"/>
  <c r="L30" i="4"/>
  <c r="L31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T46" i="4" s="1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T63" i="4" s="1"/>
  <c r="L64" i="4"/>
  <c r="L65" i="4"/>
  <c r="L66" i="4"/>
  <c r="T66" i="4"/>
  <c r="L67" i="4"/>
  <c r="L68" i="4"/>
  <c r="P68" i="4" s="1"/>
  <c r="L69" i="4"/>
  <c r="L70" i="4"/>
  <c r="L71" i="4"/>
  <c r="L72" i="4"/>
  <c r="L73" i="4"/>
  <c r="L74" i="4"/>
  <c r="L75" i="4"/>
  <c r="L76" i="4"/>
  <c r="L77" i="4"/>
  <c r="L78" i="4"/>
  <c r="P78" i="4" s="1"/>
  <c r="L79" i="4"/>
  <c r="L80" i="4"/>
  <c r="P80" i="4" s="1"/>
  <c r="L81" i="4"/>
  <c r="L82" i="4"/>
  <c r="P82" i="4" s="1"/>
  <c r="L83" i="4"/>
  <c r="L84" i="4"/>
  <c r="L85" i="4"/>
  <c r="L86" i="4"/>
  <c r="L87" i="4"/>
  <c r="L88" i="4"/>
  <c r="P88" i="4" s="1"/>
  <c r="L89" i="4"/>
  <c r="L90" i="4"/>
  <c r="P90" i="4" s="1"/>
  <c r="L91" i="4"/>
  <c r="L92" i="4"/>
  <c r="L93" i="4"/>
  <c r="L94" i="4"/>
  <c r="L95" i="4"/>
  <c r="L96" i="4"/>
  <c r="L97" i="4"/>
  <c r="L98" i="4"/>
  <c r="M96" i="5" s="1"/>
  <c r="L99" i="4"/>
  <c r="L100" i="4"/>
  <c r="T100" i="4" s="1"/>
  <c r="L101" i="4"/>
  <c r="L102" i="4"/>
  <c r="P102" i="4" s="1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T145" i="4" s="1"/>
  <c r="L146" i="4"/>
  <c r="L147" i="4"/>
  <c r="P147" i="4" s="1"/>
  <c r="L148" i="4"/>
  <c r="L149" i="4"/>
  <c r="T149" i="4" s="1"/>
  <c r="L150" i="4"/>
  <c r="L151" i="4"/>
  <c r="L152" i="4"/>
  <c r="L153" i="4"/>
  <c r="L154" i="4"/>
  <c r="L155" i="4"/>
  <c r="P155" i="4" s="1"/>
  <c r="L156" i="4"/>
  <c r="L157" i="4"/>
  <c r="L158" i="4"/>
  <c r="L159" i="4"/>
  <c r="L160" i="4"/>
  <c r="L161" i="4"/>
  <c r="T161" i="4" s="1"/>
  <c r="L162" i="4"/>
  <c r="L163" i="4"/>
  <c r="P163" i="4" s="1"/>
  <c r="L165" i="4"/>
  <c r="L166" i="4"/>
  <c r="L167" i="4"/>
  <c r="L168" i="4"/>
  <c r="L169" i="4"/>
  <c r="L170" i="4"/>
  <c r="M166" i="5" s="1"/>
  <c r="L171" i="4"/>
  <c r="L172" i="4"/>
  <c r="L173" i="4"/>
  <c r="L174" i="4"/>
  <c r="T174" i="4" s="1"/>
  <c r="L175" i="4"/>
  <c r="T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2" i="4"/>
  <c r="M2" i="5"/>
  <c r="M2" i="6" s="1"/>
  <c r="W2" i="6" s="1"/>
  <c r="K33" i="4"/>
  <c r="K35" i="4"/>
  <c r="K38" i="4"/>
  <c r="L37" i="5" s="1"/>
  <c r="L31" i="6" s="1"/>
  <c r="K64" i="4"/>
  <c r="L63" i="5" s="1"/>
  <c r="K75" i="4"/>
  <c r="S75" i="4" s="1"/>
  <c r="K87" i="4"/>
  <c r="L85" i="5"/>
  <c r="K117" i="4"/>
  <c r="K136" i="4"/>
  <c r="L134" i="5" s="1"/>
  <c r="K143" i="4"/>
  <c r="L141" i="5" s="1"/>
  <c r="K172" i="4"/>
  <c r="L168" i="5" s="1"/>
  <c r="K184" i="4"/>
  <c r="K185" i="4"/>
  <c r="K186" i="4"/>
  <c r="K187" i="4"/>
  <c r="J2" i="4"/>
  <c r="J33" i="4"/>
  <c r="J35" i="4"/>
  <c r="K34" i="5" s="1"/>
  <c r="J38" i="4"/>
  <c r="K37" i="5" s="1"/>
  <c r="J61" i="4"/>
  <c r="K60" i="5" s="1"/>
  <c r="J64" i="4"/>
  <c r="K63" i="5" s="1"/>
  <c r="J75" i="4"/>
  <c r="J87" i="4"/>
  <c r="K85" i="5"/>
  <c r="J117" i="4"/>
  <c r="J136" i="4"/>
  <c r="K134" i="5" s="1"/>
  <c r="J143" i="4"/>
  <c r="K141" i="5" s="1"/>
  <c r="J158" i="4"/>
  <c r="K179" i="5" s="1"/>
  <c r="J159" i="4"/>
  <c r="K180" i="5" s="1"/>
  <c r="J172" i="4"/>
  <c r="K168" i="5" s="1"/>
  <c r="J184" i="4"/>
  <c r="J185" i="4"/>
  <c r="J186" i="4"/>
  <c r="J187" i="4"/>
  <c r="H3" i="4"/>
  <c r="H3" i="5" s="1"/>
  <c r="H6" i="6" s="1"/>
  <c r="R6" i="6" s="1"/>
  <c r="Z6" i="6" s="1"/>
  <c r="H4" i="4"/>
  <c r="H4" i="5" s="1"/>
  <c r="H7" i="6" s="1"/>
  <c r="R7" i="6" s="1"/>
  <c r="Z7" i="6" s="1"/>
  <c r="H5" i="4"/>
  <c r="H5" i="5" s="1"/>
  <c r="H8" i="6" s="1"/>
  <c r="R8" i="6" s="1"/>
  <c r="Z8" i="6" s="1"/>
  <c r="H7" i="4"/>
  <c r="H8" i="4"/>
  <c r="H8" i="5" s="1"/>
  <c r="H11" i="6" s="1"/>
  <c r="H9" i="4"/>
  <c r="H10" i="4"/>
  <c r="P10" i="4" s="1"/>
  <c r="H11" i="4"/>
  <c r="H12" i="4"/>
  <c r="P12" i="4" s="1"/>
  <c r="H13" i="4"/>
  <c r="H13" i="5" s="1"/>
  <c r="H14" i="4"/>
  <c r="H14" i="5"/>
  <c r="H16" i="6" s="1"/>
  <c r="H15" i="4"/>
  <c r="P15" i="4"/>
  <c r="H16" i="4"/>
  <c r="H17" i="4"/>
  <c r="H16" i="5" s="1"/>
  <c r="H18" i="4"/>
  <c r="H19" i="4"/>
  <c r="H18" i="5" s="1"/>
  <c r="H18" i="6" s="1"/>
  <c r="H20" i="4"/>
  <c r="H21" i="4"/>
  <c r="H20" i="5" s="1"/>
  <c r="H20" i="6" s="1"/>
  <c r="H22" i="4"/>
  <c r="H21" i="5"/>
  <c r="H21" i="6" s="1"/>
  <c r="H23" i="4"/>
  <c r="H24" i="4"/>
  <c r="P24" i="4" s="1"/>
  <c r="H25" i="4"/>
  <c r="H26" i="4"/>
  <c r="H25" i="5" s="1"/>
  <c r="H25" i="6" s="1"/>
  <c r="H27" i="4"/>
  <c r="H28" i="4"/>
  <c r="P28" i="4" s="1"/>
  <c r="H29" i="4"/>
  <c r="H30" i="4"/>
  <c r="H31" i="4"/>
  <c r="H30" i="5" s="1"/>
  <c r="H27" i="6" s="1"/>
  <c r="H33" i="4"/>
  <c r="H34" i="4"/>
  <c r="H33" i="5" s="1"/>
  <c r="H35" i="4"/>
  <c r="H36" i="4"/>
  <c r="H35" i="5" s="1"/>
  <c r="H37" i="4"/>
  <c r="H38" i="4"/>
  <c r="H37" i="5" s="1"/>
  <c r="H31" i="6" s="1"/>
  <c r="H39" i="4"/>
  <c r="H38" i="5" s="1"/>
  <c r="H40" i="4"/>
  <c r="H41" i="4"/>
  <c r="P41" i="4" s="1"/>
  <c r="H42" i="4"/>
  <c r="H43" i="4"/>
  <c r="P43" i="4" s="1"/>
  <c r="H44" i="4"/>
  <c r="H45" i="4"/>
  <c r="P45" i="4" s="1"/>
  <c r="H46" i="4"/>
  <c r="H45" i="5"/>
  <c r="H37" i="6" s="1"/>
  <c r="H48" i="4"/>
  <c r="H49" i="4"/>
  <c r="H48" i="5" s="1"/>
  <c r="H39" i="6" s="1"/>
  <c r="H50" i="4"/>
  <c r="H51" i="4"/>
  <c r="H50" i="5" s="1"/>
  <c r="H52" i="4"/>
  <c r="H51" i="5"/>
  <c r="H40" i="6" s="1"/>
  <c r="H53" i="4"/>
  <c r="H54" i="4"/>
  <c r="P54" i="4" s="1"/>
  <c r="H55" i="4"/>
  <c r="H56" i="4"/>
  <c r="P56" i="4" s="1"/>
  <c r="H57" i="4"/>
  <c r="H58" i="4"/>
  <c r="P58" i="4" s="1"/>
  <c r="H59" i="4"/>
  <c r="H60" i="4"/>
  <c r="H61" i="4"/>
  <c r="H60" i="5" s="1"/>
  <c r="H44" i="6" s="1"/>
  <c r="H62" i="4"/>
  <c r="H63" i="4"/>
  <c r="P63" i="4" s="1"/>
  <c r="H64" i="4"/>
  <c r="H65" i="4"/>
  <c r="H64" i="5" s="1"/>
  <c r="H66" i="4"/>
  <c r="H67" i="4"/>
  <c r="P67" i="4" s="1"/>
  <c r="H68" i="4"/>
  <c r="H67" i="5"/>
  <c r="H46" i="6" s="1"/>
  <c r="H69" i="4"/>
  <c r="H70" i="4"/>
  <c r="P70" i="4" s="1"/>
  <c r="H71" i="4"/>
  <c r="H72" i="4"/>
  <c r="P72" i="4" s="1"/>
  <c r="H73" i="4"/>
  <c r="H74" i="4"/>
  <c r="P74" i="4" s="1"/>
  <c r="H75" i="4"/>
  <c r="H76" i="4"/>
  <c r="H75" i="5" s="1"/>
  <c r="H77" i="4"/>
  <c r="H76" i="5" s="1"/>
  <c r="H78" i="4"/>
  <c r="H79" i="4"/>
  <c r="H78" i="5" s="1"/>
  <c r="H80" i="4"/>
  <c r="H81" i="4"/>
  <c r="H80" i="5" s="1"/>
  <c r="H49" i="6" s="1"/>
  <c r="H82" i="4"/>
  <c r="H83" i="4"/>
  <c r="P83" i="4" s="1"/>
  <c r="H84" i="4"/>
  <c r="H85" i="4"/>
  <c r="H83" i="5" s="1"/>
  <c r="H50" i="6" s="1"/>
  <c r="H86" i="4"/>
  <c r="H87" i="4"/>
  <c r="H85" i="5" s="1"/>
  <c r="H88" i="4"/>
  <c r="H89" i="4"/>
  <c r="H87" i="5" s="1"/>
  <c r="H90" i="4"/>
  <c r="H91" i="4"/>
  <c r="H89" i="5" s="1"/>
  <c r="H92" i="4"/>
  <c r="H90" i="5"/>
  <c r="H93" i="4"/>
  <c r="H94" i="4"/>
  <c r="P94" i="4" s="1"/>
  <c r="H95" i="4"/>
  <c r="H96" i="4"/>
  <c r="P96" i="4" s="1"/>
  <c r="H97" i="4"/>
  <c r="H98" i="4"/>
  <c r="P98" i="4" s="1"/>
  <c r="H99" i="4"/>
  <c r="H100" i="4"/>
  <c r="H98" i="5" s="1"/>
  <c r="H101" i="4"/>
  <c r="H99" i="5" s="1"/>
  <c r="H102" i="4"/>
  <c r="H103" i="4"/>
  <c r="H101" i="5" s="1"/>
  <c r="H104" i="4"/>
  <c r="H105" i="4"/>
  <c r="H103" i="5" s="1"/>
  <c r="H55" i="6" s="1"/>
  <c r="R55" i="6" s="1"/>
  <c r="H106" i="4"/>
  <c r="H107" i="4"/>
  <c r="H105" i="5" s="1"/>
  <c r="H108" i="4"/>
  <c r="H106" i="5"/>
  <c r="H57" i="6" s="1"/>
  <c r="H109" i="4"/>
  <c r="H110" i="4"/>
  <c r="P110" i="4" s="1"/>
  <c r="H111" i="4"/>
  <c r="H112" i="4"/>
  <c r="P112" i="4" s="1"/>
  <c r="H113" i="4"/>
  <c r="H111" i="5"/>
  <c r="H59" i="6" s="1"/>
  <c r="H114" i="4"/>
  <c r="H115" i="4"/>
  <c r="H113" i="5" s="1"/>
  <c r="H116" i="4"/>
  <c r="H117" i="4"/>
  <c r="H115" i="5" s="1"/>
  <c r="H62" i="6" s="1"/>
  <c r="H118" i="4"/>
  <c r="P118" i="4" s="1"/>
  <c r="H119" i="4"/>
  <c r="H117" i="5"/>
  <c r="H64" i="6" s="1"/>
  <c r="R64" i="6" s="1"/>
  <c r="H120" i="4"/>
  <c r="H121" i="4"/>
  <c r="H119" i="5" s="1"/>
  <c r="H65" i="6" s="1"/>
  <c r="R65" i="6" s="1"/>
  <c r="H122" i="4"/>
  <c r="H123" i="4"/>
  <c r="H121" i="5" s="1"/>
  <c r="H67" i="6" s="1"/>
  <c r="H124" i="4"/>
  <c r="H126" i="4"/>
  <c r="H127" i="4"/>
  <c r="P127" i="4" s="1"/>
  <c r="H128" i="4"/>
  <c r="H129" i="4"/>
  <c r="P129" i="4" s="1"/>
  <c r="H130" i="4"/>
  <c r="H131" i="4"/>
  <c r="P131" i="4" s="1"/>
  <c r="H132" i="4"/>
  <c r="H133" i="4"/>
  <c r="P133" i="4" s="1"/>
  <c r="H134" i="4"/>
  <c r="H135" i="4"/>
  <c r="P135" i="4" s="1"/>
  <c r="H136" i="4"/>
  <c r="H134" i="5"/>
  <c r="H137" i="4"/>
  <c r="H138" i="4"/>
  <c r="H136" i="5" s="1"/>
  <c r="H85" i="6" s="1"/>
  <c r="H139" i="4"/>
  <c r="H140" i="4"/>
  <c r="H138" i="5" s="1"/>
  <c r="H87" i="6" s="1"/>
  <c r="H141" i="4"/>
  <c r="H139" i="5"/>
  <c r="H88" i="6" s="1"/>
  <c r="H142" i="4"/>
  <c r="H143" i="4"/>
  <c r="P143" i="4" s="1"/>
  <c r="H144" i="4"/>
  <c r="H145" i="4"/>
  <c r="H143" i="5" s="1"/>
  <c r="H146" i="4"/>
  <c r="H144" i="5" s="1"/>
  <c r="H147" i="4"/>
  <c r="H148" i="4"/>
  <c r="H146" i="5" s="1"/>
  <c r="H90" i="6" s="1"/>
  <c r="H149" i="4"/>
  <c r="H147" i="5"/>
  <c r="H91" i="6" s="1"/>
  <c r="H150" i="4"/>
  <c r="H151" i="4"/>
  <c r="P151" i="4" s="1"/>
  <c r="H152" i="4"/>
  <c r="H153" i="4"/>
  <c r="H151" i="5" s="1"/>
  <c r="H95" i="6" s="1"/>
  <c r="H154" i="4"/>
  <c r="H152" i="5" s="1"/>
  <c r="H96" i="6" s="1"/>
  <c r="H155" i="4"/>
  <c r="H156" i="4"/>
  <c r="H154" i="5" s="1"/>
  <c r="H157" i="4"/>
  <c r="H155" i="5"/>
  <c r="H97" i="6" s="1"/>
  <c r="H158" i="4"/>
  <c r="H159" i="4"/>
  <c r="P159" i="4" s="1"/>
  <c r="H160" i="4"/>
  <c r="H161" i="4"/>
  <c r="H162" i="4"/>
  <c r="H158" i="5" s="1"/>
  <c r="H101" i="6" s="1"/>
  <c r="H163" i="4"/>
  <c r="H165" i="4"/>
  <c r="H161" i="5" s="1"/>
  <c r="H166" i="4"/>
  <c r="H162" i="5"/>
  <c r="H167" i="4"/>
  <c r="H168" i="4"/>
  <c r="P168" i="4" s="1"/>
  <c r="H169" i="4"/>
  <c r="H170" i="4"/>
  <c r="H171" i="4"/>
  <c r="H167" i="5" s="1"/>
  <c r="H172" i="4"/>
  <c r="H173" i="4"/>
  <c r="H169" i="5" s="1"/>
  <c r="H174" i="4"/>
  <c r="H170" i="5"/>
  <c r="H106" i="6" s="1"/>
  <c r="H175" i="4"/>
  <c r="H176" i="4"/>
  <c r="P176" i="4" s="1"/>
  <c r="H177" i="4"/>
  <c r="H178" i="4"/>
  <c r="H174" i="5" s="1"/>
  <c r="H179" i="4"/>
  <c r="H175" i="5" s="1"/>
  <c r="H180" i="4"/>
  <c r="H181" i="4"/>
  <c r="H177" i="5" s="1"/>
  <c r="H182" i="4"/>
  <c r="H178" i="5"/>
  <c r="H183" i="4"/>
  <c r="P183" i="4"/>
  <c r="H184" i="4"/>
  <c r="H181" i="5"/>
  <c r="H42" i="6" s="1"/>
  <c r="H185" i="4"/>
  <c r="H182" i="5"/>
  <c r="H48" i="6" s="1"/>
  <c r="H186" i="4"/>
  <c r="H183" i="5"/>
  <c r="H187" i="4"/>
  <c r="H184" i="5"/>
  <c r="H86" i="6" s="1"/>
  <c r="G33" i="4"/>
  <c r="G32" i="5"/>
  <c r="G35" i="4"/>
  <c r="G75" i="4"/>
  <c r="F2" i="4"/>
  <c r="F2" i="5" s="1"/>
  <c r="F33" i="4"/>
  <c r="F32" i="5" s="1"/>
  <c r="F35" i="4"/>
  <c r="F38" i="4"/>
  <c r="F61" i="4"/>
  <c r="F75" i="4"/>
  <c r="F158" i="4"/>
  <c r="F159" i="4"/>
  <c r="D3" i="3"/>
  <c r="F3" i="4"/>
  <c r="F3" i="5" s="1"/>
  <c r="C159" i="4"/>
  <c r="C158" i="4"/>
  <c r="H129" i="5"/>
  <c r="H77" i="6" s="1"/>
  <c r="R32" i="4"/>
  <c r="H127" i="5"/>
  <c r="H73" i="6" s="1"/>
  <c r="H114" i="5"/>
  <c r="H61" i="6" s="1"/>
  <c r="H110" i="5"/>
  <c r="H102" i="5"/>
  <c r="H94" i="5"/>
  <c r="H53" i="6" s="1"/>
  <c r="H86" i="5"/>
  <c r="H79" i="5"/>
  <c r="H71" i="5"/>
  <c r="H63" i="5"/>
  <c r="P64" i="4"/>
  <c r="H55" i="5"/>
  <c r="H42" i="5"/>
  <c r="H34" i="6" s="1"/>
  <c r="H34" i="5"/>
  <c r="H30" i="6" s="1"/>
  <c r="P35" i="4"/>
  <c r="H17" i="5"/>
  <c r="H10" i="5"/>
  <c r="H13" i="6" s="1"/>
  <c r="M174" i="5"/>
  <c r="T178" i="4"/>
  <c r="M162" i="5"/>
  <c r="M151" i="5"/>
  <c r="T153" i="4"/>
  <c r="M122" i="5"/>
  <c r="T124" i="4"/>
  <c r="M110" i="5"/>
  <c r="W110" i="5" s="1"/>
  <c r="T112" i="4"/>
  <c r="P182" i="4"/>
  <c r="P149" i="4"/>
  <c r="P76" i="4"/>
  <c r="F180" i="5"/>
  <c r="P180" i="5" s="1"/>
  <c r="N159" i="4"/>
  <c r="P181" i="4"/>
  <c r="H173" i="5"/>
  <c r="P177" i="4"/>
  <c r="P173" i="4"/>
  <c r="H165" i="5"/>
  <c r="H105" i="6" s="1"/>
  <c r="P169" i="4"/>
  <c r="P165" i="4"/>
  <c r="H156" i="5"/>
  <c r="H98" i="6" s="1"/>
  <c r="P160" i="4"/>
  <c r="P156" i="4"/>
  <c r="H150" i="5"/>
  <c r="H94" i="6" s="1"/>
  <c r="P152" i="4"/>
  <c r="P148" i="4"/>
  <c r="H142" i="5"/>
  <c r="P144" i="4"/>
  <c r="P140" i="4"/>
  <c r="H130" i="5"/>
  <c r="H78" i="6" s="1"/>
  <c r="P132" i="4"/>
  <c r="H126" i="5"/>
  <c r="H72" i="6" s="1"/>
  <c r="P128" i="4"/>
  <c r="P123" i="4"/>
  <c r="P115" i="4"/>
  <c r="H109" i="5"/>
  <c r="H58" i="6" s="1"/>
  <c r="P111" i="4"/>
  <c r="P107" i="4"/>
  <c r="P103" i="4"/>
  <c r="H97" i="5"/>
  <c r="H54" i="6" s="1"/>
  <c r="P99" i="4"/>
  <c r="H93" i="5"/>
  <c r="H52" i="6" s="1"/>
  <c r="P95" i="4"/>
  <c r="P91" i="4"/>
  <c r="P87" i="4"/>
  <c r="P79" i="4"/>
  <c r="H74" i="5"/>
  <c r="R74" i="5"/>
  <c r="P75" i="4"/>
  <c r="H70" i="5"/>
  <c r="P71" i="4"/>
  <c r="H66" i="5"/>
  <c r="H62" i="5"/>
  <c r="H45" i="6" s="1"/>
  <c r="U63" i="4"/>
  <c r="H58" i="5"/>
  <c r="P59" i="4"/>
  <c r="H54" i="5"/>
  <c r="P55" i="4"/>
  <c r="P51" i="4"/>
  <c r="H41" i="5"/>
  <c r="H33" i="6" s="1"/>
  <c r="P42" i="4"/>
  <c r="P34" i="4"/>
  <c r="H28" i="5"/>
  <c r="P29" i="4"/>
  <c r="H24" i="5"/>
  <c r="H24" i="6" s="1"/>
  <c r="P25" i="4"/>
  <c r="P21" i="4"/>
  <c r="P17" i="4"/>
  <c r="P13" i="4"/>
  <c r="M177" i="5"/>
  <c r="W177" i="5" s="1"/>
  <c r="T181" i="4"/>
  <c r="M169" i="5"/>
  <c r="W169" i="5" s="1"/>
  <c r="T173" i="4"/>
  <c r="M165" i="5"/>
  <c r="M105" i="6" s="1"/>
  <c r="W165" i="5"/>
  <c r="T169" i="4"/>
  <c r="M161" i="5"/>
  <c r="W161" i="5" s="1"/>
  <c r="T165" i="4"/>
  <c r="M156" i="5"/>
  <c r="M98" i="6" s="1"/>
  <c r="W156" i="5"/>
  <c r="T160" i="4"/>
  <c r="M154" i="5"/>
  <c r="W154" i="5" s="1"/>
  <c r="T156" i="4"/>
  <c r="M150" i="5"/>
  <c r="M94" i="6" s="1"/>
  <c r="W150" i="5"/>
  <c r="T152" i="4"/>
  <c r="M146" i="5"/>
  <c r="T148" i="4"/>
  <c r="M142" i="5"/>
  <c r="W142" i="5"/>
  <c r="T144" i="4"/>
  <c r="M138" i="5"/>
  <c r="T140" i="4"/>
  <c r="M134" i="5"/>
  <c r="V134" i="5"/>
  <c r="T136" i="4"/>
  <c r="S136" i="4"/>
  <c r="M130" i="5"/>
  <c r="M78" i="6" s="1"/>
  <c r="W130" i="5"/>
  <c r="M126" i="5"/>
  <c r="M72" i="6" s="1"/>
  <c r="W126" i="5"/>
  <c r="T128" i="4"/>
  <c r="M121" i="5"/>
  <c r="T123" i="4"/>
  <c r="M117" i="5"/>
  <c r="M64" i="6" s="1"/>
  <c r="W64" i="6" s="1"/>
  <c r="W117" i="5"/>
  <c r="T119" i="4"/>
  <c r="M113" i="5"/>
  <c r="W113" i="5" s="1"/>
  <c r="T115" i="4"/>
  <c r="M109" i="5"/>
  <c r="M58" i="6" s="1"/>
  <c r="W58" i="6" s="1"/>
  <c r="W109" i="5"/>
  <c r="T111" i="4"/>
  <c r="M105" i="5"/>
  <c r="W105" i="5" s="1"/>
  <c r="T107" i="4"/>
  <c r="M101" i="5"/>
  <c r="W101" i="5"/>
  <c r="T103" i="4"/>
  <c r="M97" i="5"/>
  <c r="T99" i="4"/>
  <c r="M93" i="5"/>
  <c r="M52" i="6" s="1"/>
  <c r="W52" i="6" s="1"/>
  <c r="W93" i="5"/>
  <c r="T95" i="4"/>
  <c r="M89" i="5"/>
  <c r="W89" i="5" s="1"/>
  <c r="T91" i="4"/>
  <c r="M85" i="5"/>
  <c r="W85" i="5"/>
  <c r="T87" i="4"/>
  <c r="S87" i="4"/>
  <c r="T83" i="4"/>
  <c r="M78" i="5"/>
  <c r="W78" i="5" s="1"/>
  <c r="T79" i="4"/>
  <c r="M74" i="5"/>
  <c r="T75" i="4"/>
  <c r="M70" i="5"/>
  <c r="W70" i="5" s="1"/>
  <c r="T71" i="4"/>
  <c r="M66" i="5"/>
  <c r="W66" i="5"/>
  <c r="T67" i="4"/>
  <c r="M62" i="5"/>
  <c r="M45" i="6" s="1"/>
  <c r="W45" i="6" s="1"/>
  <c r="S63" i="4"/>
  <c r="M54" i="5"/>
  <c r="W54" i="5" s="1"/>
  <c r="T55" i="4"/>
  <c r="M45" i="5"/>
  <c r="M37" i="6" s="1"/>
  <c r="W37" i="6" s="1"/>
  <c r="M41" i="5"/>
  <c r="T42" i="4"/>
  <c r="S38" i="4"/>
  <c r="M28" i="5"/>
  <c r="W28" i="5" s="1"/>
  <c r="T29" i="4"/>
  <c r="M24" i="5"/>
  <c r="M24" i="6" s="1"/>
  <c r="W24" i="6" s="1"/>
  <c r="W24" i="5"/>
  <c r="T25" i="4"/>
  <c r="M20" i="5"/>
  <c r="T21" i="4"/>
  <c r="M16" i="5"/>
  <c r="W16" i="5"/>
  <c r="T17" i="4"/>
  <c r="M13" i="5"/>
  <c r="W13" i="5" s="1"/>
  <c r="T13" i="4"/>
  <c r="P178" i="4"/>
  <c r="P145" i="4"/>
  <c r="P100" i="4"/>
  <c r="P46" i="4"/>
  <c r="F60" i="5"/>
  <c r="P60" i="5" s="1"/>
  <c r="N61" i="4"/>
  <c r="H135" i="5"/>
  <c r="P137" i="4"/>
  <c r="H122" i="5"/>
  <c r="H68" i="6" s="1"/>
  <c r="R122" i="5"/>
  <c r="P124" i="4"/>
  <c r="H47" i="5"/>
  <c r="P48" i="4"/>
  <c r="P39" i="4"/>
  <c r="P26" i="4"/>
  <c r="T170" i="4"/>
  <c r="M143" i="5"/>
  <c r="M131" i="5"/>
  <c r="T133" i="4"/>
  <c r="M98" i="5"/>
  <c r="F37" i="5"/>
  <c r="P37" i="5" s="1"/>
  <c r="N38" i="4"/>
  <c r="G34" i="5"/>
  <c r="G30" i="6" s="1"/>
  <c r="H176" i="5"/>
  <c r="P180" i="4"/>
  <c r="H168" i="5"/>
  <c r="H164" i="5"/>
  <c r="H104" i="6" s="1"/>
  <c r="H159" i="5"/>
  <c r="H102" i="6" s="1"/>
  <c r="H180" i="5"/>
  <c r="H153" i="5"/>
  <c r="H149" i="5"/>
  <c r="H93" i="6" s="1"/>
  <c r="H145" i="5"/>
  <c r="H141" i="5"/>
  <c r="H137" i="5"/>
  <c r="H133" i="5"/>
  <c r="H84" i="6" s="1"/>
  <c r="H125" i="5"/>
  <c r="H71" i="6" s="1"/>
  <c r="H120" i="5"/>
  <c r="H66" i="6" s="1"/>
  <c r="H116" i="5"/>
  <c r="H63" i="6" s="1"/>
  <c r="H112" i="5"/>
  <c r="H60" i="6" s="1"/>
  <c r="H108" i="5"/>
  <c r="H104" i="5"/>
  <c r="H56" i="6" s="1"/>
  <c r="H100" i="5"/>
  <c r="H96" i="5"/>
  <c r="H92" i="5"/>
  <c r="H88" i="5"/>
  <c r="H84" i="5"/>
  <c r="H81" i="5"/>
  <c r="H77" i="5"/>
  <c r="H73" i="5"/>
  <c r="H69" i="5"/>
  <c r="H65" i="5"/>
  <c r="P66" i="4"/>
  <c r="H61" i="5"/>
  <c r="P62" i="4"/>
  <c r="H57" i="5"/>
  <c r="H53" i="5"/>
  <c r="H41" i="6" s="1"/>
  <c r="R41" i="6" s="1"/>
  <c r="Z41" i="6" s="1"/>
  <c r="H49" i="5"/>
  <c r="P50" i="4"/>
  <c r="H44" i="5"/>
  <c r="H36" i="6" s="1"/>
  <c r="H40" i="5"/>
  <c r="H36" i="5"/>
  <c r="P37" i="4"/>
  <c r="H32" i="5"/>
  <c r="P33" i="4"/>
  <c r="H27" i="5"/>
  <c r="H23" i="5"/>
  <c r="H23" i="6" s="1"/>
  <c r="H19" i="5"/>
  <c r="H19" i="6" s="1"/>
  <c r="H15" i="5"/>
  <c r="H17" i="6" s="1"/>
  <c r="P8" i="4"/>
  <c r="M176" i="5"/>
  <c r="W176" i="5"/>
  <c r="T180" i="4"/>
  <c r="M172" i="5"/>
  <c r="W172" i="5" s="1"/>
  <c r="T176" i="4"/>
  <c r="S172" i="4"/>
  <c r="M159" i="5"/>
  <c r="T163" i="4"/>
  <c r="M153" i="5"/>
  <c r="W153" i="5" s="1"/>
  <c r="T155" i="4"/>
  <c r="M145" i="5"/>
  <c r="W145" i="5" s="1"/>
  <c r="T147" i="4"/>
  <c r="T143" i="4"/>
  <c r="M133" i="5"/>
  <c r="T135" i="4"/>
  <c r="M125" i="5"/>
  <c r="T127" i="4"/>
  <c r="M116" i="5"/>
  <c r="T118" i="4"/>
  <c r="P174" i="4"/>
  <c r="P141" i="4"/>
  <c r="P119" i="4"/>
  <c r="P92" i="4"/>
  <c r="P38" i="4"/>
  <c r="H131" i="5"/>
  <c r="H118" i="5"/>
  <c r="M178" i="5"/>
  <c r="T182" i="4"/>
  <c r="M170" i="5"/>
  <c r="M106" i="6" s="1"/>
  <c r="M157" i="5"/>
  <c r="M100" i="6" s="1"/>
  <c r="M147" i="5"/>
  <c r="M91" i="6" s="1"/>
  <c r="M139" i="5"/>
  <c r="T141" i="4"/>
  <c r="M106" i="5"/>
  <c r="M57" i="6" s="1"/>
  <c r="W57" i="6" s="1"/>
  <c r="F179" i="5"/>
  <c r="P179" i="5" s="1"/>
  <c r="N158" i="4"/>
  <c r="P179" i="4"/>
  <c r="H171" i="5"/>
  <c r="P175" i="4"/>
  <c r="P171" i="4"/>
  <c r="H163" i="5"/>
  <c r="P167" i="4"/>
  <c r="P162" i="4"/>
  <c r="H179" i="5"/>
  <c r="P158" i="4"/>
  <c r="P154" i="4"/>
  <c r="H148" i="5"/>
  <c r="H92" i="6" s="1"/>
  <c r="P150" i="4"/>
  <c r="P146" i="4"/>
  <c r="H140" i="5"/>
  <c r="H89" i="6" s="1"/>
  <c r="P142" i="4"/>
  <c r="P138" i="4"/>
  <c r="H132" i="5"/>
  <c r="H81" i="6" s="1"/>
  <c r="P134" i="4"/>
  <c r="H128" i="5"/>
  <c r="H75" i="6" s="1"/>
  <c r="P130" i="4"/>
  <c r="P121" i="4"/>
  <c r="H107" i="5"/>
  <c r="P109" i="4"/>
  <c r="P105" i="4"/>
  <c r="P101" i="4"/>
  <c r="H95" i="5"/>
  <c r="P97" i="4"/>
  <c r="H91" i="5"/>
  <c r="H51" i="6" s="1"/>
  <c r="P93" i="4"/>
  <c r="P89" i="4"/>
  <c r="P85" i="4"/>
  <c r="P81" i="4"/>
  <c r="P77" i="4"/>
  <c r="H72" i="5"/>
  <c r="P73" i="4"/>
  <c r="H68" i="5"/>
  <c r="H47" i="6" s="1"/>
  <c r="P69" i="4"/>
  <c r="P65" i="4"/>
  <c r="P61" i="4"/>
  <c r="H56" i="5"/>
  <c r="P57" i="4"/>
  <c r="H52" i="5"/>
  <c r="P53" i="4"/>
  <c r="P49" i="4"/>
  <c r="H43" i="5"/>
  <c r="H35" i="6" s="1"/>
  <c r="P44" i="4"/>
  <c r="H39" i="5"/>
  <c r="H32" i="6" s="1"/>
  <c r="P40" i="4"/>
  <c r="P36" i="4"/>
  <c r="P31" i="4"/>
  <c r="H26" i="5"/>
  <c r="H26" i="6" s="1"/>
  <c r="P27" i="4"/>
  <c r="H22" i="5"/>
  <c r="H22" i="6" s="1"/>
  <c r="P23" i="4"/>
  <c r="P19" i="4"/>
  <c r="H11" i="5"/>
  <c r="H14" i="6" s="1"/>
  <c r="P11" i="4"/>
  <c r="T183" i="4"/>
  <c r="M171" i="5"/>
  <c r="W171" i="5" s="1"/>
  <c r="M167" i="5"/>
  <c r="W167" i="5" s="1"/>
  <c r="T171" i="4"/>
  <c r="M163" i="5"/>
  <c r="W163" i="5"/>
  <c r="T167" i="4"/>
  <c r="M158" i="5"/>
  <c r="T162" i="4"/>
  <c r="M179" i="5"/>
  <c r="W179" i="5"/>
  <c r="T158" i="4"/>
  <c r="M152" i="5"/>
  <c r="T154" i="4"/>
  <c r="M148" i="5"/>
  <c r="M92" i="6" s="1"/>
  <c r="W148" i="5"/>
  <c r="T150" i="4"/>
  <c r="M144" i="5"/>
  <c r="W144" i="5" s="1"/>
  <c r="T146" i="4"/>
  <c r="M140" i="5"/>
  <c r="M89" i="6" s="1"/>
  <c r="W140" i="5"/>
  <c r="T142" i="4"/>
  <c r="M136" i="5"/>
  <c r="T138" i="4"/>
  <c r="M132" i="5"/>
  <c r="M81" i="6" s="1"/>
  <c r="W132" i="5"/>
  <c r="T134" i="4"/>
  <c r="M128" i="5"/>
  <c r="T130" i="4"/>
  <c r="M124" i="5"/>
  <c r="M70" i="6" s="1"/>
  <c r="T126" i="4"/>
  <c r="M119" i="5"/>
  <c r="M65" i="6" s="1"/>
  <c r="W65" i="6" s="1"/>
  <c r="W119" i="5"/>
  <c r="T121" i="4"/>
  <c r="M111" i="5"/>
  <c r="M59" i="6" s="1"/>
  <c r="W59" i="6" s="1"/>
  <c r="T113" i="4"/>
  <c r="M107" i="5"/>
  <c r="W107" i="5" s="1"/>
  <c r="T109" i="4"/>
  <c r="M103" i="5"/>
  <c r="M55" i="6" s="1"/>
  <c r="W55" i="6" s="1"/>
  <c r="W103" i="5"/>
  <c r="T105" i="4"/>
  <c r="M99" i="5"/>
  <c r="W99" i="5" s="1"/>
  <c r="T101" i="4"/>
  <c r="M95" i="5"/>
  <c r="W95" i="5"/>
  <c r="T97" i="4"/>
  <c r="M91" i="5"/>
  <c r="T93" i="4"/>
  <c r="P153" i="4"/>
  <c r="P136" i="4"/>
  <c r="P113" i="4"/>
  <c r="P52" i="4"/>
  <c r="T132" i="4"/>
  <c r="M108" i="5"/>
  <c r="W108" i="5" s="1"/>
  <c r="T110" i="4"/>
  <c r="M100" i="5"/>
  <c r="W100" i="5" s="1"/>
  <c r="T102" i="4"/>
  <c r="W96" i="5"/>
  <c r="M88" i="5"/>
  <c r="W88" i="5" s="1"/>
  <c r="T90" i="4"/>
  <c r="M81" i="5"/>
  <c r="W81" i="5" s="1"/>
  <c r="M77" i="5"/>
  <c r="W77" i="5" s="1"/>
  <c r="T78" i="4"/>
  <c r="M69" i="5"/>
  <c r="W69" i="5" s="1"/>
  <c r="T70" i="4"/>
  <c r="M65" i="5"/>
  <c r="W65" i="5"/>
  <c r="M61" i="5"/>
  <c r="W61" i="5"/>
  <c r="T62" i="4"/>
  <c r="M57" i="5"/>
  <c r="W57" i="5" s="1"/>
  <c r="T58" i="4"/>
  <c r="M53" i="5"/>
  <c r="M41" i="6" s="1"/>
  <c r="W41" i="6" s="1"/>
  <c r="W53" i="5"/>
  <c r="T54" i="4"/>
  <c r="M49" i="5"/>
  <c r="W49" i="5" s="1"/>
  <c r="M44" i="5"/>
  <c r="T45" i="4"/>
  <c r="M40" i="5"/>
  <c r="W40" i="5"/>
  <c r="T41" i="4"/>
  <c r="M36" i="5"/>
  <c r="W36" i="5" s="1"/>
  <c r="T37" i="4"/>
  <c r="M32" i="5"/>
  <c r="M29" i="6" s="1"/>
  <c r="S33" i="4"/>
  <c r="T33" i="4"/>
  <c r="M27" i="5"/>
  <c r="W27" i="5" s="1"/>
  <c r="T28" i="4"/>
  <c r="M19" i="5"/>
  <c r="T20" i="4"/>
  <c r="T12" i="4"/>
  <c r="T8" i="4"/>
  <c r="R47" i="4"/>
  <c r="V177" i="4"/>
  <c r="V173" i="4"/>
  <c r="V165" i="4"/>
  <c r="V160" i="4"/>
  <c r="V156" i="4"/>
  <c r="V148" i="4"/>
  <c r="V144" i="4"/>
  <c r="V140" i="4"/>
  <c r="V132" i="4"/>
  <c r="V128" i="4"/>
  <c r="T50" i="4"/>
  <c r="M87" i="5"/>
  <c r="W87" i="5" s="1"/>
  <c r="T89" i="4"/>
  <c r="M83" i="5"/>
  <c r="M50" i="6" s="1"/>
  <c r="W50" i="6" s="1"/>
  <c r="W83" i="5"/>
  <c r="T85" i="4"/>
  <c r="M80" i="5"/>
  <c r="M49" i="6" s="1"/>
  <c r="W49" i="6" s="1"/>
  <c r="T81" i="4"/>
  <c r="M76" i="5"/>
  <c r="W76" i="5"/>
  <c r="T77" i="4"/>
  <c r="M72" i="5"/>
  <c r="W72" i="5" s="1"/>
  <c r="T73" i="4"/>
  <c r="M68" i="5"/>
  <c r="M47" i="6" s="1"/>
  <c r="W47" i="6" s="1"/>
  <c r="W68" i="5"/>
  <c r="T69" i="4"/>
  <c r="M64" i="5"/>
  <c r="W64" i="5" s="1"/>
  <c r="T65" i="4"/>
  <c r="M60" i="5"/>
  <c r="M44" i="6" s="1"/>
  <c r="W44" i="6" s="1"/>
  <c r="W60" i="5"/>
  <c r="T61" i="4"/>
  <c r="M56" i="5"/>
  <c r="W56" i="5" s="1"/>
  <c r="T57" i="4"/>
  <c r="M52" i="5"/>
  <c r="W52" i="5"/>
  <c r="T53" i="4"/>
  <c r="M48" i="5"/>
  <c r="M39" i="6" s="1"/>
  <c r="W39" i="6" s="1"/>
  <c r="T49" i="4"/>
  <c r="M43" i="5"/>
  <c r="M35" i="6" s="1"/>
  <c r="W35" i="6" s="1"/>
  <c r="W43" i="5"/>
  <c r="T44" i="4"/>
  <c r="M39" i="5"/>
  <c r="M32" i="6" s="1"/>
  <c r="W32" i="6" s="1"/>
  <c r="T40" i="4"/>
  <c r="M35" i="5"/>
  <c r="W35" i="5"/>
  <c r="T36" i="4"/>
  <c r="M30" i="5"/>
  <c r="M27" i="6" s="1"/>
  <c r="W27" i="6" s="1"/>
  <c r="T31" i="4"/>
  <c r="M26" i="5"/>
  <c r="M26" i="6" s="1"/>
  <c r="W26" i="6" s="1"/>
  <c r="W26" i="5"/>
  <c r="T27" i="4"/>
  <c r="M22" i="5"/>
  <c r="M22" i="6" s="1"/>
  <c r="W22" i="6" s="1"/>
  <c r="T23" i="4"/>
  <c r="M18" i="5"/>
  <c r="M18" i="6" s="1"/>
  <c r="W18" i="6" s="1"/>
  <c r="W18" i="5"/>
  <c r="T19" i="4"/>
  <c r="T15" i="4"/>
  <c r="M11" i="5"/>
  <c r="M14" i="6" s="1"/>
  <c r="W14" i="6" s="1"/>
  <c r="W11" i="5"/>
  <c r="T11" i="4"/>
  <c r="T7" i="4"/>
  <c r="V123" i="4"/>
  <c r="V110" i="4"/>
  <c r="V98" i="4"/>
  <c r="V94" i="4"/>
  <c r="V90" i="4"/>
  <c r="V82" i="4"/>
  <c r="V78" i="4"/>
  <c r="V74" i="4"/>
  <c r="V66" i="4"/>
  <c r="V62" i="4"/>
  <c r="V58" i="4"/>
  <c r="V50" i="4"/>
  <c r="V46" i="4"/>
  <c r="V42" i="4"/>
  <c r="V34" i="4"/>
  <c r="V26" i="4"/>
  <c r="V14" i="4"/>
  <c r="V10" i="4"/>
  <c r="T98" i="4"/>
  <c r="M94" i="5"/>
  <c r="M53" i="6" s="1"/>
  <c r="W53" i="6" s="1"/>
  <c r="W94" i="5"/>
  <c r="T96" i="4"/>
  <c r="M90" i="5"/>
  <c r="T92" i="4"/>
  <c r="M86" i="5"/>
  <c r="W86" i="5" s="1"/>
  <c r="T88" i="4"/>
  <c r="M82" i="5"/>
  <c r="T84" i="4"/>
  <c r="M79" i="5"/>
  <c r="W79" i="5"/>
  <c r="T80" i="4"/>
  <c r="M75" i="5"/>
  <c r="T76" i="4"/>
  <c r="M71" i="5"/>
  <c r="W71" i="5" s="1"/>
  <c r="T72" i="4"/>
  <c r="M67" i="5"/>
  <c r="M46" i="6" s="1"/>
  <c r="W46" i="6" s="1"/>
  <c r="T68" i="4"/>
  <c r="M63" i="5"/>
  <c r="W63" i="5"/>
  <c r="T64" i="4"/>
  <c r="S64" i="4"/>
  <c r="M59" i="5"/>
  <c r="M43" i="6" s="1"/>
  <c r="W43" i="6" s="1"/>
  <c r="T60" i="4"/>
  <c r="M55" i="5"/>
  <c r="W55" i="5"/>
  <c r="T56" i="4"/>
  <c r="M51" i="5"/>
  <c r="M40" i="6" s="1"/>
  <c r="W40" i="6" s="1"/>
  <c r="T52" i="4"/>
  <c r="M47" i="5"/>
  <c r="W47" i="5" s="1"/>
  <c r="T48" i="4"/>
  <c r="M42" i="5"/>
  <c r="M34" i="6" s="1"/>
  <c r="W34" i="6" s="1"/>
  <c r="W42" i="5"/>
  <c r="T43" i="4"/>
  <c r="M38" i="5"/>
  <c r="W38" i="5" s="1"/>
  <c r="T39" i="4"/>
  <c r="M34" i="5"/>
  <c r="M30" i="6" s="1"/>
  <c r="W30" i="6" s="1"/>
  <c r="W34" i="5"/>
  <c r="T35" i="4"/>
  <c r="S35" i="4"/>
  <c r="M29" i="5"/>
  <c r="T30" i="4"/>
  <c r="M25" i="5"/>
  <c r="M25" i="6" s="1"/>
  <c r="W25" i="6" s="1"/>
  <c r="W25" i="5"/>
  <c r="M21" i="5"/>
  <c r="M21" i="6" s="1"/>
  <c r="W21" i="6" s="1"/>
  <c r="T22" i="4"/>
  <c r="M17" i="5"/>
  <c r="W17" i="5"/>
  <c r="T18" i="4"/>
  <c r="M14" i="5"/>
  <c r="M16" i="6" s="1"/>
  <c r="W16" i="6" s="1"/>
  <c r="T14" i="4"/>
  <c r="M10" i="5"/>
  <c r="M13" i="6" s="1"/>
  <c r="W13" i="6" s="1"/>
  <c r="V183" i="4"/>
  <c r="V175" i="4"/>
  <c r="V158" i="4"/>
  <c r="V118" i="4"/>
  <c r="V109" i="4"/>
  <c r="V101" i="4"/>
  <c r="V93" i="4"/>
  <c r="V77" i="4"/>
  <c r="V69" i="4"/>
  <c r="V61" i="4"/>
  <c r="V45" i="4"/>
  <c r="V41" i="4"/>
  <c r="V37" i="4"/>
  <c r="V33" i="4"/>
  <c r="V29" i="4"/>
  <c r="V21" i="4"/>
  <c r="V13" i="4"/>
  <c r="T82" i="4"/>
  <c r="V178" i="4"/>
  <c r="V174" i="4"/>
  <c r="V153" i="4"/>
  <c r="V149" i="4"/>
  <c r="V145" i="4"/>
  <c r="V137" i="4"/>
  <c r="V129" i="4"/>
  <c r="V100" i="4"/>
  <c r="V92" i="4"/>
  <c r="V88" i="4"/>
  <c r="V76" i="4"/>
  <c r="V72" i="4"/>
  <c r="V68" i="4"/>
  <c r="V56" i="4"/>
  <c r="V52" i="4"/>
  <c r="V48" i="4"/>
  <c r="V36" i="4"/>
  <c r="V32" i="4"/>
  <c r="V28" i="4"/>
  <c r="V24" i="4"/>
  <c r="V20" i="4"/>
  <c r="V12" i="4"/>
  <c r="V124" i="4"/>
  <c r="V115" i="4"/>
  <c r="V111" i="4"/>
  <c r="V107" i="4"/>
  <c r="V103" i="4"/>
  <c r="V99" i="4"/>
  <c r="V95" i="4"/>
  <c r="V91" i="4"/>
  <c r="V87" i="4"/>
  <c r="V83" i="4"/>
  <c r="V79" i="4"/>
  <c r="V75" i="4"/>
  <c r="V71" i="4"/>
  <c r="V63" i="4"/>
  <c r="V59" i="4"/>
  <c r="V55" i="4"/>
  <c r="V47" i="4"/>
  <c r="V43" i="4"/>
  <c r="V39" i="4"/>
  <c r="V35" i="4"/>
  <c r="V27" i="4"/>
  <c r="V19" i="4"/>
  <c r="V15" i="4"/>
  <c r="V11" i="4"/>
  <c r="U47" i="4"/>
  <c r="V180" i="4"/>
  <c r="V176" i="4"/>
  <c r="V168" i="4"/>
  <c r="V163" i="4"/>
  <c r="V159" i="4"/>
  <c r="V155" i="4"/>
  <c r="V151" i="4"/>
  <c r="V147" i="4"/>
  <c r="V143" i="4"/>
  <c r="V135" i="4"/>
  <c r="V131" i="4"/>
  <c r="V127" i="4"/>
  <c r="P5" i="4"/>
  <c r="R5" i="4"/>
  <c r="P4" i="4"/>
  <c r="R4" i="4"/>
  <c r="P2" i="4"/>
  <c r="R2" i="4"/>
  <c r="P3" i="4"/>
  <c r="R3" i="4"/>
  <c r="N3" i="3"/>
  <c r="O3" i="3" s="1"/>
  <c r="N4" i="3"/>
  <c r="O4" i="3" s="1"/>
  <c r="N5" i="3"/>
  <c r="O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O33" i="3" s="1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O63" i="3"/>
  <c r="N64" i="3"/>
  <c r="N65" i="3"/>
  <c r="N66" i="3"/>
  <c r="N67" i="3"/>
  <c r="O67" i="3" s="1"/>
  <c r="N68" i="3"/>
  <c r="N69" i="3"/>
  <c r="N70" i="3"/>
  <c r="N71" i="3"/>
  <c r="N72" i="3"/>
  <c r="N73" i="3"/>
  <c r="N74" i="3"/>
  <c r="N75" i="3"/>
  <c r="N76" i="3"/>
  <c r="N77" i="3"/>
  <c r="O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O121" i="3" s="1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90" i="3"/>
  <c r="N2" i="3"/>
  <c r="O2" i="3"/>
  <c r="M32" i="3"/>
  <c r="M35" i="3"/>
  <c r="L32" i="3"/>
  <c r="O32" i="3"/>
  <c r="L35" i="3"/>
  <c r="O35" i="3"/>
  <c r="L38" i="3"/>
  <c r="L61" i="3"/>
  <c r="L162" i="3"/>
  <c r="L163" i="3"/>
  <c r="I166" i="3"/>
  <c r="J162" i="4"/>
  <c r="K158" i="5" s="1"/>
  <c r="J3" i="3"/>
  <c r="J4" i="3"/>
  <c r="J5" i="3"/>
  <c r="J6" i="3"/>
  <c r="J7" i="3"/>
  <c r="K7" i="4" s="1"/>
  <c r="J8" i="3"/>
  <c r="K8" i="4"/>
  <c r="L8" i="5" s="1"/>
  <c r="J9" i="3"/>
  <c r="K9" i="4"/>
  <c r="J10" i="3"/>
  <c r="K10" i="4"/>
  <c r="J11" i="3"/>
  <c r="K11" i="4"/>
  <c r="L11" i="5" s="1"/>
  <c r="J12" i="3"/>
  <c r="K12" i="4"/>
  <c r="S12" i="4" s="1"/>
  <c r="J13" i="3"/>
  <c r="K13" i="4" s="1"/>
  <c r="J14" i="3"/>
  <c r="K14" i="4" s="1"/>
  <c r="J15" i="3"/>
  <c r="K15" i="4" s="1"/>
  <c r="S15" i="4" s="1"/>
  <c r="J16" i="3"/>
  <c r="K16" i="4"/>
  <c r="L15" i="5" s="1"/>
  <c r="J17" i="3"/>
  <c r="K17" i="4" s="1"/>
  <c r="J18" i="3"/>
  <c r="K18" i="4" s="1"/>
  <c r="O18" i="4" s="1"/>
  <c r="J19" i="3"/>
  <c r="K19" i="4" s="1"/>
  <c r="J20" i="3"/>
  <c r="K20" i="4" s="1"/>
  <c r="J21" i="3"/>
  <c r="K21" i="4" s="1"/>
  <c r="J22" i="3"/>
  <c r="K22" i="4" s="1"/>
  <c r="J23" i="3"/>
  <c r="K23" i="4" s="1"/>
  <c r="J24" i="3"/>
  <c r="K24" i="4"/>
  <c r="L23" i="5" s="1"/>
  <c r="L23" i="6" s="1"/>
  <c r="J25" i="3"/>
  <c r="K25" i="4" s="1"/>
  <c r="J26" i="3"/>
  <c r="K26" i="4" s="1"/>
  <c r="J27" i="3"/>
  <c r="K27" i="4"/>
  <c r="J28" i="3"/>
  <c r="K28" i="4"/>
  <c r="J29" i="3"/>
  <c r="K29" i="4"/>
  <c r="J30" i="3"/>
  <c r="K30" i="4"/>
  <c r="J31" i="3"/>
  <c r="K31" i="4"/>
  <c r="L30" i="5" s="1"/>
  <c r="J34" i="3"/>
  <c r="K34" i="4"/>
  <c r="J36" i="3"/>
  <c r="K36" i="4"/>
  <c r="J37" i="3"/>
  <c r="K37" i="4"/>
  <c r="L36" i="5" s="1"/>
  <c r="J39" i="3"/>
  <c r="K39" i="4" s="1"/>
  <c r="J40" i="3"/>
  <c r="K40" i="4" s="1"/>
  <c r="L39" i="5" s="1"/>
  <c r="L32" i="6" s="1"/>
  <c r="J41" i="3"/>
  <c r="K41" i="4"/>
  <c r="J42" i="3"/>
  <c r="K42" i="4"/>
  <c r="J43" i="3"/>
  <c r="K43" i="4"/>
  <c r="L42" i="5" s="1"/>
  <c r="J44" i="3"/>
  <c r="K44" i="4" s="1"/>
  <c r="J45" i="3"/>
  <c r="K45" i="4" s="1"/>
  <c r="J46" i="3"/>
  <c r="K46" i="4"/>
  <c r="J48" i="3"/>
  <c r="K48" i="4"/>
  <c r="L47" i="5" s="1"/>
  <c r="J49" i="3"/>
  <c r="K49" i="4" s="1"/>
  <c r="J50" i="3"/>
  <c r="K50" i="4" s="1"/>
  <c r="J51" i="3"/>
  <c r="K51" i="4" s="1"/>
  <c r="J52" i="3"/>
  <c r="K52" i="4" s="1"/>
  <c r="J53" i="3"/>
  <c r="K53" i="4"/>
  <c r="L52" i="5" s="1"/>
  <c r="J54" i="3"/>
  <c r="K54" i="4" s="1"/>
  <c r="L53" i="5" s="1"/>
  <c r="L41" i="6" s="1"/>
  <c r="J55" i="3"/>
  <c r="K55" i="4"/>
  <c r="J56" i="3"/>
  <c r="K56" i="4"/>
  <c r="L55" i="5" s="1"/>
  <c r="V55" i="5" s="1"/>
  <c r="J57" i="3"/>
  <c r="K57" i="4"/>
  <c r="J58" i="3"/>
  <c r="K58" i="4"/>
  <c r="J59" i="3"/>
  <c r="K59" i="4"/>
  <c r="J60" i="3"/>
  <c r="K60" i="4"/>
  <c r="J61" i="3"/>
  <c r="K61" i="4"/>
  <c r="L60" i="5" s="1"/>
  <c r="L44" i="6" s="1"/>
  <c r="J62" i="3"/>
  <c r="K62" i="4" s="1"/>
  <c r="J63" i="3"/>
  <c r="J65" i="3"/>
  <c r="K65" i="4"/>
  <c r="J66" i="3"/>
  <c r="K66" i="4"/>
  <c r="J67" i="3"/>
  <c r="J68" i="3"/>
  <c r="K67" i="4" s="1"/>
  <c r="J69" i="3"/>
  <c r="K68" i="4" s="1"/>
  <c r="O68" i="4" s="1"/>
  <c r="J70" i="3"/>
  <c r="K69" i="4" s="1"/>
  <c r="J71" i="3"/>
  <c r="K70" i="4"/>
  <c r="J72" i="3"/>
  <c r="J73" i="3"/>
  <c r="K71" i="4" s="1"/>
  <c r="J74" i="3"/>
  <c r="K72" i="4" s="1"/>
  <c r="L71" i="5" s="1"/>
  <c r="V71" i="5" s="1"/>
  <c r="J75" i="3"/>
  <c r="K73" i="4" s="1"/>
  <c r="J76" i="3"/>
  <c r="K74" i="4" s="1"/>
  <c r="J78" i="3"/>
  <c r="K76" i="4"/>
  <c r="J79" i="3"/>
  <c r="K77" i="4"/>
  <c r="L76" i="5" s="1"/>
  <c r="J80" i="3"/>
  <c r="K78" i="4" s="1"/>
  <c r="J81" i="3"/>
  <c r="K79" i="4"/>
  <c r="J82" i="3"/>
  <c r="K80" i="4"/>
  <c r="J83" i="3"/>
  <c r="K81" i="4"/>
  <c r="J84" i="3"/>
  <c r="K82" i="4"/>
  <c r="L81" i="5" s="1"/>
  <c r="J85" i="3"/>
  <c r="K83" i="4" s="1"/>
  <c r="S83" i="4" s="1"/>
  <c r="J86" i="3"/>
  <c r="K84" i="4"/>
  <c r="J87" i="3"/>
  <c r="K85" i="4"/>
  <c r="L83" i="5" s="1"/>
  <c r="L50" i="6" s="1"/>
  <c r="J88" i="3"/>
  <c r="K86" i="4" s="1"/>
  <c r="J90" i="3"/>
  <c r="K88" i="4"/>
  <c r="L86" i="5" s="1"/>
  <c r="V86" i="5" s="1"/>
  <c r="J91" i="3"/>
  <c r="K89" i="4"/>
  <c r="J92" i="3"/>
  <c r="K90" i="4"/>
  <c r="J93" i="3"/>
  <c r="K91" i="4"/>
  <c r="J94" i="3"/>
  <c r="K92" i="4"/>
  <c r="J95" i="3"/>
  <c r="K93" i="4"/>
  <c r="J96" i="3"/>
  <c r="K94" i="4"/>
  <c r="J97" i="3"/>
  <c r="K95" i="4"/>
  <c r="J98" i="3"/>
  <c r="K96" i="4"/>
  <c r="J99" i="3"/>
  <c r="K97" i="4"/>
  <c r="L95" i="5" s="1"/>
  <c r="J100" i="3"/>
  <c r="K98" i="4" s="1"/>
  <c r="J101" i="3"/>
  <c r="K99" i="4" s="1"/>
  <c r="J102" i="3"/>
  <c r="K100" i="4" s="1"/>
  <c r="J103" i="3"/>
  <c r="K101" i="4" s="1"/>
  <c r="J104" i="3"/>
  <c r="K102" i="4" s="1"/>
  <c r="J105" i="3"/>
  <c r="J106" i="3"/>
  <c r="K103" i="4"/>
  <c r="J107" i="3"/>
  <c r="K104" i="4"/>
  <c r="J108" i="3"/>
  <c r="K105" i="4"/>
  <c r="L103" i="5" s="1"/>
  <c r="J109" i="3"/>
  <c r="K106" i="4"/>
  <c r="L104" i="5" s="1"/>
  <c r="L56" i="6" s="1"/>
  <c r="J110" i="3"/>
  <c r="K107" i="4" s="1"/>
  <c r="J111" i="3"/>
  <c r="K108" i="4" s="1"/>
  <c r="J112" i="3"/>
  <c r="K109" i="4" s="1"/>
  <c r="J113" i="3"/>
  <c r="K110" i="4" s="1"/>
  <c r="L108" i="5" s="1"/>
  <c r="J114" i="3"/>
  <c r="K111" i="4"/>
  <c r="J115" i="3"/>
  <c r="K112" i="4"/>
  <c r="J116" i="3"/>
  <c r="K113" i="4"/>
  <c r="L111" i="5" s="1"/>
  <c r="L59" i="6" s="1"/>
  <c r="J117" i="3"/>
  <c r="K114" i="4" s="1"/>
  <c r="J118" i="3"/>
  <c r="K115" i="4" s="1"/>
  <c r="J119" i="3"/>
  <c r="K116" i="4" s="1"/>
  <c r="J120" i="3"/>
  <c r="J123" i="3"/>
  <c r="K118" i="4"/>
  <c r="J124" i="3"/>
  <c r="K119" i="4"/>
  <c r="J125" i="3"/>
  <c r="K120" i="4"/>
  <c r="J126" i="3"/>
  <c r="K121" i="4"/>
  <c r="L119" i="5" s="1"/>
  <c r="L65" i="6" s="1"/>
  <c r="J127" i="3"/>
  <c r="K122" i="4" s="1"/>
  <c r="J128" i="3"/>
  <c r="K123" i="4" s="1"/>
  <c r="J129" i="3"/>
  <c r="K124" i="4" s="1"/>
  <c r="J130" i="3"/>
  <c r="K126" i="4" s="1"/>
  <c r="J131" i="3"/>
  <c r="K127" i="4" s="1"/>
  <c r="J132" i="3"/>
  <c r="K128" i="4" s="1"/>
  <c r="J133" i="3"/>
  <c r="K129" i="4" s="1"/>
  <c r="J134" i="3"/>
  <c r="K130" i="4" s="1"/>
  <c r="J135" i="3"/>
  <c r="K131" i="4"/>
  <c r="J136" i="3"/>
  <c r="K132" i="4"/>
  <c r="J137" i="3"/>
  <c r="K133" i="4"/>
  <c r="J138" i="3"/>
  <c r="K134" i="4"/>
  <c r="J139" i="3"/>
  <c r="K135" i="4"/>
  <c r="J141" i="3"/>
  <c r="K137" i="4"/>
  <c r="J142" i="3"/>
  <c r="K138" i="4"/>
  <c r="L136" i="5" s="1"/>
  <c r="J143" i="3"/>
  <c r="K139" i="4" s="1"/>
  <c r="J144" i="3"/>
  <c r="K140" i="4" s="1"/>
  <c r="J145" i="3"/>
  <c r="K141" i="4" s="1"/>
  <c r="J146" i="3"/>
  <c r="K142" i="4" s="1"/>
  <c r="O142" i="4" s="1"/>
  <c r="J148" i="3"/>
  <c r="K144" i="4" s="1"/>
  <c r="J149" i="3"/>
  <c r="K145" i="4" s="1"/>
  <c r="J150" i="3"/>
  <c r="K146" i="4" s="1"/>
  <c r="O146" i="4" s="1"/>
  <c r="U146" i="4" s="1"/>
  <c r="J151" i="3"/>
  <c r="K147" i="4" s="1"/>
  <c r="J152" i="3"/>
  <c r="K148" i="4" s="1"/>
  <c r="J153" i="3"/>
  <c r="K149" i="4" s="1"/>
  <c r="J154" i="3"/>
  <c r="K150" i="4" s="1"/>
  <c r="J155" i="3"/>
  <c r="K151" i="4"/>
  <c r="J156" i="3"/>
  <c r="K152" i="4"/>
  <c r="J157" i="3"/>
  <c r="K153" i="4"/>
  <c r="J158" i="3"/>
  <c r="K154" i="4"/>
  <c r="J159" i="3"/>
  <c r="K155" i="4"/>
  <c r="J160" i="3"/>
  <c r="K156" i="4"/>
  <c r="J161" i="3"/>
  <c r="K157" i="4"/>
  <c r="J162" i="3"/>
  <c r="K158" i="4"/>
  <c r="J163" i="3"/>
  <c r="K159" i="4"/>
  <c r="J164" i="3"/>
  <c r="K160" i="4"/>
  <c r="J165" i="3"/>
  <c r="K161" i="4"/>
  <c r="J166" i="3"/>
  <c r="K162" i="4"/>
  <c r="L158" i="5" s="1"/>
  <c r="J167" i="3"/>
  <c r="K163" i="4" s="1"/>
  <c r="J168" i="3"/>
  <c r="K165" i="4" s="1"/>
  <c r="J169" i="3"/>
  <c r="K166" i="4" s="1"/>
  <c r="J170" i="3"/>
  <c r="K167" i="4" s="1"/>
  <c r="O167" i="4" s="1"/>
  <c r="J171" i="3"/>
  <c r="K168" i="4" s="1"/>
  <c r="J172" i="3"/>
  <c r="K169" i="4" s="1"/>
  <c r="J173" i="3"/>
  <c r="K170" i="4" s="1"/>
  <c r="J174" i="3"/>
  <c r="K171" i="4" s="1"/>
  <c r="L167" i="5" s="1"/>
  <c r="J176" i="3"/>
  <c r="K173" i="4"/>
  <c r="J177" i="3"/>
  <c r="K174" i="4"/>
  <c r="J178" i="3"/>
  <c r="K175" i="4"/>
  <c r="J179" i="3"/>
  <c r="K176" i="4"/>
  <c r="J180" i="3"/>
  <c r="K177" i="4"/>
  <c r="J181" i="3"/>
  <c r="K178" i="4"/>
  <c r="J182" i="3"/>
  <c r="K179" i="4"/>
  <c r="J183" i="3"/>
  <c r="K180" i="4"/>
  <c r="J184" i="3"/>
  <c r="K181" i="4"/>
  <c r="J185" i="3"/>
  <c r="K182" i="4"/>
  <c r="J186" i="3"/>
  <c r="K183" i="4"/>
  <c r="S183" i="4" s="1"/>
  <c r="J190" i="3"/>
  <c r="J2" i="3"/>
  <c r="I3" i="3"/>
  <c r="I4" i="3"/>
  <c r="I5" i="3"/>
  <c r="I6" i="3"/>
  <c r="I7" i="3"/>
  <c r="J7" i="4" s="1"/>
  <c r="K7" i="5" s="1"/>
  <c r="I8" i="3"/>
  <c r="J8" i="4" s="1"/>
  <c r="K8" i="5" s="1"/>
  <c r="I9" i="3"/>
  <c r="J9" i="4"/>
  <c r="K9" i="5" s="1"/>
  <c r="I10" i="3"/>
  <c r="J10" i="4" s="1"/>
  <c r="K10" i="5" s="1"/>
  <c r="I11" i="3"/>
  <c r="J11" i="4"/>
  <c r="K11" i="5" s="1"/>
  <c r="I12" i="3"/>
  <c r="J12" i="4" s="1"/>
  <c r="I13" i="3"/>
  <c r="J13" i="4" s="1"/>
  <c r="K13" i="5" s="1"/>
  <c r="I14" i="3"/>
  <c r="J14" i="4"/>
  <c r="K14" i="5" s="1"/>
  <c r="I15" i="3"/>
  <c r="J15" i="4" s="1"/>
  <c r="I16" i="3"/>
  <c r="J16" i="4" s="1"/>
  <c r="K15" i="5" s="1"/>
  <c r="I17" i="3"/>
  <c r="J17" i="4"/>
  <c r="K16" i="5" s="1"/>
  <c r="I18" i="3"/>
  <c r="J18" i="4" s="1"/>
  <c r="K17" i="5" s="1"/>
  <c r="I19" i="3"/>
  <c r="J19" i="4"/>
  <c r="K18" i="5" s="1"/>
  <c r="I20" i="3"/>
  <c r="J20" i="4" s="1"/>
  <c r="K19" i="5" s="1"/>
  <c r="I21" i="3"/>
  <c r="J21" i="4"/>
  <c r="K20" i="5" s="1"/>
  <c r="I22" i="3"/>
  <c r="J22" i="4" s="1"/>
  <c r="K21" i="5" s="1"/>
  <c r="I23" i="3"/>
  <c r="J23" i="4"/>
  <c r="K22" i="5" s="1"/>
  <c r="I24" i="3"/>
  <c r="J24" i="4" s="1"/>
  <c r="K23" i="5" s="1"/>
  <c r="I25" i="3"/>
  <c r="J25" i="4"/>
  <c r="K24" i="5" s="1"/>
  <c r="I26" i="3"/>
  <c r="J26" i="4" s="1"/>
  <c r="K25" i="5" s="1"/>
  <c r="I27" i="3"/>
  <c r="J27" i="4"/>
  <c r="K26" i="5" s="1"/>
  <c r="I28" i="3"/>
  <c r="J28" i="4" s="1"/>
  <c r="K27" i="5" s="1"/>
  <c r="I29" i="3"/>
  <c r="J29" i="4"/>
  <c r="K28" i="5" s="1"/>
  <c r="I30" i="3"/>
  <c r="J30" i="4" s="1"/>
  <c r="K29" i="5" s="1"/>
  <c r="I31" i="3"/>
  <c r="J31" i="4"/>
  <c r="K30" i="5" s="1"/>
  <c r="I34" i="3"/>
  <c r="J34" i="4" s="1"/>
  <c r="K33" i="5" s="1"/>
  <c r="I36" i="3"/>
  <c r="J36" i="4"/>
  <c r="K35" i="5" s="1"/>
  <c r="I37" i="3"/>
  <c r="J37" i="4" s="1"/>
  <c r="K36" i="5" s="1"/>
  <c r="I39" i="3"/>
  <c r="J39" i="4"/>
  <c r="K38" i="5" s="1"/>
  <c r="I40" i="3"/>
  <c r="J40" i="4" s="1"/>
  <c r="K39" i="5" s="1"/>
  <c r="I41" i="3"/>
  <c r="J41" i="4"/>
  <c r="K40" i="5" s="1"/>
  <c r="I42" i="3"/>
  <c r="J42" i="4" s="1"/>
  <c r="K41" i="5" s="1"/>
  <c r="I43" i="3"/>
  <c r="J43" i="4"/>
  <c r="K42" i="5" s="1"/>
  <c r="I44" i="3"/>
  <c r="J44" i="4" s="1"/>
  <c r="K43" i="5" s="1"/>
  <c r="I45" i="3"/>
  <c r="J45" i="4"/>
  <c r="K44" i="5" s="1"/>
  <c r="I46" i="3"/>
  <c r="I48" i="3"/>
  <c r="J48" i="4"/>
  <c r="K47" i="5" s="1"/>
  <c r="I49" i="3"/>
  <c r="J49" i="4" s="1"/>
  <c r="K48" i="5" s="1"/>
  <c r="I50" i="3"/>
  <c r="J50" i="4"/>
  <c r="K49" i="5" s="1"/>
  <c r="I51" i="3"/>
  <c r="J51" i="4" s="1"/>
  <c r="K50" i="5" s="1"/>
  <c r="I52" i="3"/>
  <c r="J52" i="4"/>
  <c r="K51" i="5" s="1"/>
  <c r="I53" i="3"/>
  <c r="J53" i="4" s="1"/>
  <c r="K52" i="5" s="1"/>
  <c r="I54" i="3"/>
  <c r="J54" i="4"/>
  <c r="K53" i="5" s="1"/>
  <c r="I55" i="3"/>
  <c r="J55" i="4" s="1"/>
  <c r="K54" i="5" s="1"/>
  <c r="I56" i="3"/>
  <c r="J56" i="4"/>
  <c r="K55" i="5" s="1"/>
  <c r="I57" i="3"/>
  <c r="J57" i="4" s="1"/>
  <c r="K56" i="5" s="1"/>
  <c r="I58" i="3"/>
  <c r="J58" i="4"/>
  <c r="K57" i="5" s="1"/>
  <c r="I59" i="3"/>
  <c r="J59" i="4" s="1"/>
  <c r="K58" i="5" s="1"/>
  <c r="I60" i="3"/>
  <c r="J60" i="4"/>
  <c r="K59" i="5" s="1"/>
  <c r="I62" i="3"/>
  <c r="J62" i="4" s="1"/>
  <c r="K61" i="5" s="1"/>
  <c r="I63" i="3"/>
  <c r="J63" i="4"/>
  <c r="K62" i="5" s="1"/>
  <c r="I65" i="3"/>
  <c r="J65" i="4" s="1"/>
  <c r="K64" i="5" s="1"/>
  <c r="I66" i="3"/>
  <c r="J66" i="4"/>
  <c r="K65" i="5" s="1"/>
  <c r="I67" i="3"/>
  <c r="I68" i="3"/>
  <c r="J67" i="4"/>
  <c r="K66" i="5" s="1"/>
  <c r="I69" i="3"/>
  <c r="J68" i="4" s="1"/>
  <c r="K67" i="5" s="1"/>
  <c r="I70" i="3"/>
  <c r="J69" i="4"/>
  <c r="K68" i="5" s="1"/>
  <c r="I71" i="3"/>
  <c r="J70" i="4" s="1"/>
  <c r="K69" i="5" s="1"/>
  <c r="I72" i="3"/>
  <c r="I73" i="3"/>
  <c r="J71" i="4" s="1"/>
  <c r="K70" i="5" s="1"/>
  <c r="I74" i="3"/>
  <c r="J72" i="4"/>
  <c r="K71" i="5" s="1"/>
  <c r="I75" i="3"/>
  <c r="J73" i="4" s="1"/>
  <c r="K72" i="5" s="1"/>
  <c r="I76" i="3"/>
  <c r="J74" i="4"/>
  <c r="K73" i="5" s="1"/>
  <c r="I78" i="3"/>
  <c r="J76" i="4" s="1"/>
  <c r="K75" i="5" s="1"/>
  <c r="I79" i="3"/>
  <c r="J77" i="4"/>
  <c r="K76" i="5" s="1"/>
  <c r="I80" i="3"/>
  <c r="J78" i="4" s="1"/>
  <c r="K77" i="5" s="1"/>
  <c r="I81" i="3"/>
  <c r="J79" i="4"/>
  <c r="K78" i="5" s="1"/>
  <c r="I82" i="3"/>
  <c r="J80" i="4" s="1"/>
  <c r="K79" i="5" s="1"/>
  <c r="I83" i="3"/>
  <c r="J81" i="4"/>
  <c r="K80" i="5" s="1"/>
  <c r="I84" i="3"/>
  <c r="J82" i="4" s="1"/>
  <c r="K81" i="5" s="1"/>
  <c r="I85" i="3"/>
  <c r="J83" i="4"/>
  <c r="I86" i="3"/>
  <c r="J84" i="4"/>
  <c r="K82" i="5" s="1"/>
  <c r="I87" i="3"/>
  <c r="J85" i="4" s="1"/>
  <c r="K83" i="5" s="1"/>
  <c r="I88" i="3"/>
  <c r="J86" i="4"/>
  <c r="K84" i="5" s="1"/>
  <c r="I90" i="3"/>
  <c r="J88" i="4" s="1"/>
  <c r="K86" i="5" s="1"/>
  <c r="I91" i="3"/>
  <c r="J89" i="4"/>
  <c r="K87" i="5" s="1"/>
  <c r="I92" i="3"/>
  <c r="J90" i="4" s="1"/>
  <c r="K88" i="5" s="1"/>
  <c r="I93" i="3"/>
  <c r="J91" i="4"/>
  <c r="K89" i="5" s="1"/>
  <c r="I94" i="3"/>
  <c r="J92" i="4" s="1"/>
  <c r="K90" i="5" s="1"/>
  <c r="I95" i="3"/>
  <c r="J93" i="4"/>
  <c r="K91" i="5" s="1"/>
  <c r="I96" i="3"/>
  <c r="J94" i="4" s="1"/>
  <c r="K92" i="5" s="1"/>
  <c r="I97" i="3"/>
  <c r="J95" i="4"/>
  <c r="K93" i="5" s="1"/>
  <c r="I98" i="3"/>
  <c r="J96" i="4" s="1"/>
  <c r="K94" i="5" s="1"/>
  <c r="I99" i="3"/>
  <c r="J97" i="4"/>
  <c r="K95" i="5" s="1"/>
  <c r="I100" i="3"/>
  <c r="J98" i="4" s="1"/>
  <c r="K96" i="5" s="1"/>
  <c r="I101" i="3"/>
  <c r="J99" i="4"/>
  <c r="K97" i="5" s="1"/>
  <c r="I102" i="3"/>
  <c r="J100" i="4" s="1"/>
  <c r="K98" i="5" s="1"/>
  <c r="I103" i="3"/>
  <c r="J101" i="4"/>
  <c r="K99" i="5" s="1"/>
  <c r="I104" i="3"/>
  <c r="J102" i="4" s="1"/>
  <c r="K100" i="5" s="1"/>
  <c r="I105" i="3"/>
  <c r="I106" i="3"/>
  <c r="J103" i="4" s="1"/>
  <c r="K101" i="5" s="1"/>
  <c r="I107" i="3"/>
  <c r="J104" i="4"/>
  <c r="K102" i="5" s="1"/>
  <c r="I108" i="3"/>
  <c r="J105" i="4" s="1"/>
  <c r="K103" i="5" s="1"/>
  <c r="I109" i="3"/>
  <c r="J106" i="4"/>
  <c r="K104" i="5" s="1"/>
  <c r="I110" i="3"/>
  <c r="J107" i="4" s="1"/>
  <c r="K105" i="5" s="1"/>
  <c r="I111" i="3"/>
  <c r="J108" i="4"/>
  <c r="I112" i="3"/>
  <c r="J109" i="4"/>
  <c r="K107" i="5" s="1"/>
  <c r="I113" i="3"/>
  <c r="J110" i="4" s="1"/>
  <c r="K108" i="5" s="1"/>
  <c r="I114" i="3"/>
  <c r="J111" i="4"/>
  <c r="K109" i="5" s="1"/>
  <c r="I115" i="3"/>
  <c r="J112" i="4" s="1"/>
  <c r="K110" i="5" s="1"/>
  <c r="I116" i="3"/>
  <c r="J113" i="4"/>
  <c r="K111" i="5" s="1"/>
  <c r="I117" i="3"/>
  <c r="J114" i="4" s="1"/>
  <c r="K112" i="5" s="1"/>
  <c r="I118" i="3"/>
  <c r="J115" i="4"/>
  <c r="K113" i="5" s="1"/>
  <c r="I119" i="3"/>
  <c r="J116" i="4" s="1"/>
  <c r="K114" i="5" s="1"/>
  <c r="I120" i="3"/>
  <c r="I123" i="3"/>
  <c r="J118" i="4" s="1"/>
  <c r="K116" i="5" s="1"/>
  <c r="I124" i="3"/>
  <c r="J119" i="4"/>
  <c r="K117" i="5" s="1"/>
  <c r="I125" i="3"/>
  <c r="J120" i="4" s="1"/>
  <c r="K118" i="5" s="1"/>
  <c r="I126" i="3"/>
  <c r="J121" i="4"/>
  <c r="K119" i="5" s="1"/>
  <c r="I127" i="3"/>
  <c r="J122" i="4" s="1"/>
  <c r="K120" i="5" s="1"/>
  <c r="I128" i="3"/>
  <c r="J123" i="4"/>
  <c r="K121" i="5" s="1"/>
  <c r="I129" i="3"/>
  <c r="J124" i="4" s="1"/>
  <c r="K122" i="5" s="1"/>
  <c r="I130" i="3"/>
  <c r="J126" i="4"/>
  <c r="K124" i="5" s="1"/>
  <c r="I131" i="3"/>
  <c r="J127" i="4" s="1"/>
  <c r="K125" i="5" s="1"/>
  <c r="I132" i="3"/>
  <c r="J128" i="4"/>
  <c r="K126" i="5" s="1"/>
  <c r="I133" i="3"/>
  <c r="J129" i="4" s="1"/>
  <c r="K127" i="5" s="1"/>
  <c r="I134" i="3"/>
  <c r="J130" i="4"/>
  <c r="K128" i="5" s="1"/>
  <c r="I135" i="3"/>
  <c r="J131" i="4" s="1"/>
  <c r="K129" i="5" s="1"/>
  <c r="I136" i="3"/>
  <c r="J132" i="4"/>
  <c r="K130" i="5" s="1"/>
  <c r="I137" i="3"/>
  <c r="J133" i="4" s="1"/>
  <c r="K131" i="5" s="1"/>
  <c r="I138" i="3"/>
  <c r="J134" i="4"/>
  <c r="K132" i="5" s="1"/>
  <c r="I139" i="3"/>
  <c r="J135" i="4" s="1"/>
  <c r="K133" i="5" s="1"/>
  <c r="I141" i="3"/>
  <c r="J137" i="4"/>
  <c r="K135" i="5" s="1"/>
  <c r="I142" i="3"/>
  <c r="J138" i="4" s="1"/>
  <c r="K136" i="5" s="1"/>
  <c r="I143" i="3"/>
  <c r="J139" i="4"/>
  <c r="K137" i="5" s="1"/>
  <c r="I144" i="3"/>
  <c r="J140" i="4" s="1"/>
  <c r="K138" i="5" s="1"/>
  <c r="I145" i="3"/>
  <c r="J141" i="4"/>
  <c r="K139" i="5" s="1"/>
  <c r="I146" i="3"/>
  <c r="J142" i="4" s="1"/>
  <c r="K140" i="5" s="1"/>
  <c r="I148" i="3"/>
  <c r="J144" i="4"/>
  <c r="K142" i="5" s="1"/>
  <c r="I149" i="3"/>
  <c r="J145" i="4" s="1"/>
  <c r="K143" i="5" s="1"/>
  <c r="I150" i="3"/>
  <c r="J146" i="4"/>
  <c r="K144" i="5" s="1"/>
  <c r="I151" i="3"/>
  <c r="J147" i="4" s="1"/>
  <c r="K145" i="5" s="1"/>
  <c r="I152" i="3"/>
  <c r="J148" i="4"/>
  <c r="K146" i="5" s="1"/>
  <c r="I153" i="3"/>
  <c r="J149" i="4" s="1"/>
  <c r="K147" i="5" s="1"/>
  <c r="I154" i="3"/>
  <c r="J150" i="4"/>
  <c r="K148" i="5" s="1"/>
  <c r="I155" i="3"/>
  <c r="J151" i="4" s="1"/>
  <c r="K149" i="5" s="1"/>
  <c r="I156" i="3"/>
  <c r="J152" i="4"/>
  <c r="K150" i="5" s="1"/>
  <c r="I157" i="3"/>
  <c r="J153" i="4" s="1"/>
  <c r="K151" i="5" s="1"/>
  <c r="I158" i="3"/>
  <c r="J154" i="4"/>
  <c r="K152" i="5" s="1"/>
  <c r="I159" i="3"/>
  <c r="J155" i="4" s="1"/>
  <c r="K153" i="5" s="1"/>
  <c r="I160" i="3"/>
  <c r="J156" i="4"/>
  <c r="K154" i="5" s="1"/>
  <c r="I161" i="3"/>
  <c r="J157" i="4" s="1"/>
  <c r="K155" i="5" s="1"/>
  <c r="I164" i="3"/>
  <c r="J160" i="4"/>
  <c r="K156" i="5" s="1"/>
  <c r="I165" i="3"/>
  <c r="J161" i="4" s="1"/>
  <c r="K157" i="5" s="1"/>
  <c r="I167" i="3"/>
  <c r="J163" i="4"/>
  <c r="K159" i="5" s="1"/>
  <c r="I168" i="3"/>
  <c r="J165" i="4" s="1"/>
  <c r="K161" i="5" s="1"/>
  <c r="I169" i="3"/>
  <c r="J166" i="4"/>
  <c r="K162" i="5" s="1"/>
  <c r="I170" i="3"/>
  <c r="J167" i="4" s="1"/>
  <c r="K163" i="5" s="1"/>
  <c r="I171" i="3"/>
  <c r="J168" i="4"/>
  <c r="K164" i="5" s="1"/>
  <c r="I172" i="3"/>
  <c r="J169" i="4" s="1"/>
  <c r="K165" i="5" s="1"/>
  <c r="I173" i="3"/>
  <c r="J170" i="4"/>
  <c r="K166" i="5" s="1"/>
  <c r="I174" i="3"/>
  <c r="J171" i="4" s="1"/>
  <c r="K167" i="5" s="1"/>
  <c r="I176" i="3"/>
  <c r="J173" i="4"/>
  <c r="K169" i="5" s="1"/>
  <c r="I177" i="3"/>
  <c r="J174" i="4" s="1"/>
  <c r="K170" i="5" s="1"/>
  <c r="I178" i="3"/>
  <c r="J175" i="4"/>
  <c r="K171" i="5" s="1"/>
  <c r="I179" i="3"/>
  <c r="J176" i="4" s="1"/>
  <c r="K172" i="5" s="1"/>
  <c r="I180" i="3"/>
  <c r="J177" i="4"/>
  <c r="K173" i="5" s="1"/>
  <c r="I181" i="3"/>
  <c r="J178" i="4" s="1"/>
  <c r="K174" i="5" s="1"/>
  <c r="I182" i="3"/>
  <c r="J179" i="4"/>
  <c r="K175" i="5" s="1"/>
  <c r="I183" i="3"/>
  <c r="J180" i="4" s="1"/>
  <c r="K176" i="5" s="1"/>
  <c r="I184" i="3"/>
  <c r="J181" i="4"/>
  <c r="K177" i="5" s="1"/>
  <c r="I185" i="3"/>
  <c r="J182" i="4" s="1"/>
  <c r="K178" i="5" s="1"/>
  <c r="I186" i="3"/>
  <c r="J183" i="4"/>
  <c r="I190" i="3"/>
  <c r="E3" i="3"/>
  <c r="G3" i="4" s="1"/>
  <c r="G3" i="5" s="1"/>
  <c r="G6" i="6" s="1"/>
  <c r="Q6" i="6" s="1"/>
  <c r="V6" i="6" s="1"/>
  <c r="E4" i="3"/>
  <c r="G4" i="4"/>
  <c r="G4" i="5" s="1"/>
  <c r="G7" i="6" s="1"/>
  <c r="E5" i="3"/>
  <c r="G5" i="4" s="1"/>
  <c r="G5" i="5" s="1"/>
  <c r="G8" i="6" s="1"/>
  <c r="Q8" i="6" s="1"/>
  <c r="E6" i="3"/>
  <c r="M6" i="3"/>
  <c r="E7" i="3"/>
  <c r="E8" i="3"/>
  <c r="G8" i="4" s="1"/>
  <c r="E9" i="3"/>
  <c r="G9" i="4" s="1"/>
  <c r="E10" i="3"/>
  <c r="G10" i="4"/>
  <c r="E11" i="3"/>
  <c r="E12" i="3"/>
  <c r="G12" i="4" s="1"/>
  <c r="O12" i="4" s="1"/>
  <c r="U12" i="4" s="1"/>
  <c r="E13" i="3"/>
  <c r="G13" i="4" s="1"/>
  <c r="O13" i="4" s="1"/>
  <c r="U13" i="4" s="1"/>
  <c r="E14" i="3"/>
  <c r="G14" i="4" s="1"/>
  <c r="G14" i="5" s="1"/>
  <c r="G16" i="6" s="1"/>
  <c r="E15" i="3"/>
  <c r="E16" i="3"/>
  <c r="G16" i="4"/>
  <c r="E17" i="3"/>
  <c r="G17" i="4"/>
  <c r="E18" i="3"/>
  <c r="G18" i="4"/>
  <c r="E19" i="3"/>
  <c r="E20" i="3"/>
  <c r="G20" i="4" s="1"/>
  <c r="E21" i="3"/>
  <c r="G21" i="4" s="1"/>
  <c r="E22" i="3"/>
  <c r="G22" i="4" s="1"/>
  <c r="E23" i="3"/>
  <c r="E24" i="3"/>
  <c r="G24" i="4"/>
  <c r="E25" i="3"/>
  <c r="G25" i="4"/>
  <c r="E26" i="3"/>
  <c r="G26" i="4"/>
  <c r="E27" i="3"/>
  <c r="E28" i="3"/>
  <c r="G28" i="4" s="1"/>
  <c r="E29" i="3"/>
  <c r="G29" i="4" s="1"/>
  <c r="G28" i="5" s="1"/>
  <c r="Q28" i="5" s="1"/>
  <c r="Y28" i="5" s="1"/>
  <c r="E30" i="3"/>
  <c r="G30" i="4" s="1"/>
  <c r="E31" i="3"/>
  <c r="E34" i="3"/>
  <c r="G34" i="4"/>
  <c r="E36" i="3"/>
  <c r="G36" i="4"/>
  <c r="E37" i="3"/>
  <c r="G37" i="4"/>
  <c r="E38" i="3"/>
  <c r="E39" i="3"/>
  <c r="G39" i="4" s="1"/>
  <c r="E40" i="3"/>
  <c r="G40" i="4" s="1"/>
  <c r="E41" i="3"/>
  <c r="G41" i="4" s="1"/>
  <c r="E42" i="3"/>
  <c r="E43" i="3"/>
  <c r="G43" i="4"/>
  <c r="E44" i="3"/>
  <c r="G44" i="4"/>
  <c r="E45" i="3"/>
  <c r="G45" i="4"/>
  <c r="E46" i="3"/>
  <c r="E47" i="3"/>
  <c r="M47" i="3" s="1"/>
  <c r="E48" i="3"/>
  <c r="G48" i="4" s="1"/>
  <c r="G47" i="5" s="1"/>
  <c r="Q47" i="5" s="1"/>
  <c r="Y47" i="5" s="1"/>
  <c r="E49" i="3"/>
  <c r="G49" i="4" s="1"/>
  <c r="E50" i="3"/>
  <c r="E51" i="3"/>
  <c r="G51" i="4"/>
  <c r="O51" i="4" s="1"/>
  <c r="E52" i="3"/>
  <c r="G52" i="4" s="1"/>
  <c r="E53" i="3"/>
  <c r="G53" i="4" s="1"/>
  <c r="E54" i="3"/>
  <c r="E55" i="3"/>
  <c r="G55" i="4"/>
  <c r="O55" i="4" s="1"/>
  <c r="E56" i="3"/>
  <c r="G56" i="4" s="1"/>
  <c r="O56" i="4" s="1"/>
  <c r="U56" i="4" s="1"/>
  <c r="E57" i="3"/>
  <c r="G57" i="4" s="1"/>
  <c r="E58" i="3"/>
  <c r="E59" i="3"/>
  <c r="G59" i="4"/>
  <c r="O59" i="4" s="1"/>
  <c r="E60" i="3"/>
  <c r="G60" i="4" s="1"/>
  <c r="E61" i="3"/>
  <c r="G61" i="4" s="1"/>
  <c r="E62" i="3"/>
  <c r="E63" i="3"/>
  <c r="G63" i="4"/>
  <c r="G62" i="5" s="1"/>
  <c r="G45" i="6" s="1"/>
  <c r="Q45" i="6" s="1"/>
  <c r="E64" i="3"/>
  <c r="G64" i="4" s="1"/>
  <c r="O64" i="4" s="1"/>
  <c r="U64" i="4" s="1"/>
  <c r="E65" i="3"/>
  <c r="G65" i="4" s="1"/>
  <c r="E66" i="3"/>
  <c r="E67" i="3"/>
  <c r="E68" i="3"/>
  <c r="G67" i="4" s="1"/>
  <c r="G66" i="5" s="1"/>
  <c r="E69" i="3"/>
  <c r="G68" i="4"/>
  <c r="E70" i="3"/>
  <c r="E71" i="3"/>
  <c r="G70" i="4" s="1"/>
  <c r="E72" i="3"/>
  <c r="M72" i="3" s="1"/>
  <c r="E73" i="3"/>
  <c r="G71" i="4" s="1"/>
  <c r="E74" i="3"/>
  <c r="E75" i="3"/>
  <c r="G73" i="4"/>
  <c r="E76" i="3"/>
  <c r="G74" i="4"/>
  <c r="E78" i="3"/>
  <c r="G76" i="4"/>
  <c r="E79" i="3"/>
  <c r="E80" i="3"/>
  <c r="G78" i="4" s="1"/>
  <c r="E81" i="3"/>
  <c r="G79" i="4" s="1"/>
  <c r="O79" i="4" s="1"/>
  <c r="E82" i="3"/>
  <c r="G80" i="4"/>
  <c r="E83" i="3"/>
  <c r="E84" i="3"/>
  <c r="G82" i="4" s="1"/>
  <c r="E85" i="3"/>
  <c r="G83" i="4" s="1"/>
  <c r="O83" i="4" s="1"/>
  <c r="U83" i="4" s="1"/>
  <c r="E86" i="3"/>
  <c r="G84" i="4" s="1"/>
  <c r="E87" i="3"/>
  <c r="E88" i="3"/>
  <c r="G86" i="4"/>
  <c r="E89" i="3"/>
  <c r="G87" i="4"/>
  <c r="O87" i="4" s="1"/>
  <c r="E90" i="3"/>
  <c r="G88" i="4" s="1"/>
  <c r="E91" i="3"/>
  <c r="E92" i="3"/>
  <c r="G90" i="4"/>
  <c r="E93" i="3"/>
  <c r="G91" i="4"/>
  <c r="O91" i="4" s="1"/>
  <c r="E94" i="3"/>
  <c r="G92" i="4" s="1"/>
  <c r="E95" i="3"/>
  <c r="E96" i="3"/>
  <c r="G94" i="4"/>
  <c r="E97" i="3"/>
  <c r="G95" i="4"/>
  <c r="O95" i="4" s="1"/>
  <c r="E98" i="3"/>
  <c r="G96" i="4" s="1"/>
  <c r="E99" i="3"/>
  <c r="E100" i="3"/>
  <c r="G98" i="4"/>
  <c r="E101" i="3"/>
  <c r="G99" i="4"/>
  <c r="O99" i="4" s="1"/>
  <c r="E102" i="3"/>
  <c r="G100" i="4" s="1"/>
  <c r="G98" i="5" s="1"/>
  <c r="Q98" i="5" s="1"/>
  <c r="Y98" i="5" s="1"/>
  <c r="E103" i="3"/>
  <c r="E104" i="3"/>
  <c r="G102" i="4" s="1"/>
  <c r="E105" i="3"/>
  <c r="M105" i="3" s="1"/>
  <c r="E106" i="3"/>
  <c r="G103" i="4" s="1"/>
  <c r="E107" i="3"/>
  <c r="G104" i="4"/>
  <c r="E108" i="3"/>
  <c r="G105" i="4"/>
  <c r="E109" i="3"/>
  <c r="G106" i="4"/>
  <c r="E110" i="3"/>
  <c r="G107" i="4"/>
  <c r="O107" i="4" s="1"/>
  <c r="E111" i="3"/>
  <c r="E112" i="3"/>
  <c r="G109" i="4"/>
  <c r="E113" i="3"/>
  <c r="G110" i="4"/>
  <c r="E114" i="3"/>
  <c r="G111" i="4"/>
  <c r="O111" i="4" s="1"/>
  <c r="E115" i="3"/>
  <c r="E116" i="3"/>
  <c r="G113" i="4"/>
  <c r="E117" i="3"/>
  <c r="G114" i="4"/>
  <c r="E118" i="3"/>
  <c r="G115" i="4"/>
  <c r="O115" i="4" s="1"/>
  <c r="E119" i="3"/>
  <c r="E120" i="3"/>
  <c r="M120" i="3"/>
  <c r="E121" i="3"/>
  <c r="E122" i="3"/>
  <c r="G117" i="4" s="1"/>
  <c r="G115" i="5" s="1"/>
  <c r="G62" i="6" s="1"/>
  <c r="E123" i="3"/>
  <c r="E124" i="3"/>
  <c r="G119" i="4" s="1"/>
  <c r="E125" i="3"/>
  <c r="G120" i="4"/>
  <c r="E126" i="3"/>
  <c r="G121" i="4"/>
  <c r="E127" i="3"/>
  <c r="E128" i="3"/>
  <c r="G123" i="4" s="1"/>
  <c r="E129" i="3"/>
  <c r="G124" i="4"/>
  <c r="E130" i="3"/>
  <c r="G126" i="4"/>
  <c r="E131" i="3"/>
  <c r="E132" i="3"/>
  <c r="G128" i="4" s="1"/>
  <c r="E133" i="3"/>
  <c r="G129" i="4" s="1"/>
  <c r="O129" i="4" s="1"/>
  <c r="E134" i="3"/>
  <c r="G130" i="4"/>
  <c r="E135" i="3"/>
  <c r="E136" i="3"/>
  <c r="G132" i="4" s="1"/>
  <c r="E137" i="3"/>
  <c r="G133" i="4" s="1"/>
  <c r="O133" i="4" s="1"/>
  <c r="E138" i="3"/>
  <c r="G134" i="4"/>
  <c r="G132" i="5" s="1"/>
  <c r="E139" i="3"/>
  <c r="E140" i="3"/>
  <c r="G136" i="4"/>
  <c r="E141" i="3"/>
  <c r="G137" i="4"/>
  <c r="E142" i="3"/>
  <c r="G138" i="4"/>
  <c r="E143" i="3"/>
  <c r="E144" i="3"/>
  <c r="G140" i="4" s="1"/>
  <c r="E145" i="3"/>
  <c r="E146" i="3"/>
  <c r="G142" i="4"/>
  <c r="E147" i="3"/>
  <c r="E148" i="3"/>
  <c r="G144" i="4" s="1"/>
  <c r="E149" i="3"/>
  <c r="E150" i="3"/>
  <c r="G146" i="4"/>
  <c r="E151" i="3"/>
  <c r="E152" i="3"/>
  <c r="G148" i="4" s="1"/>
  <c r="E153" i="3"/>
  <c r="E154" i="3"/>
  <c r="G150" i="4"/>
  <c r="E155" i="3"/>
  <c r="E156" i="3"/>
  <c r="G152" i="4" s="1"/>
  <c r="E157" i="3"/>
  <c r="E158" i="3"/>
  <c r="G154" i="4"/>
  <c r="E159" i="3"/>
  <c r="E160" i="3"/>
  <c r="G156" i="4" s="1"/>
  <c r="E161" i="3"/>
  <c r="E162" i="3"/>
  <c r="G158" i="4"/>
  <c r="E163" i="3"/>
  <c r="E164" i="3"/>
  <c r="G160" i="4" s="1"/>
  <c r="E165" i="3"/>
  <c r="E166" i="3"/>
  <c r="G162" i="4"/>
  <c r="E167" i="3"/>
  <c r="E168" i="3"/>
  <c r="G165" i="4" s="1"/>
  <c r="E169" i="3"/>
  <c r="E170" i="3"/>
  <c r="G167" i="4"/>
  <c r="G163" i="5" s="1"/>
  <c r="E171" i="3"/>
  <c r="E172" i="3"/>
  <c r="G169" i="4"/>
  <c r="E173" i="3"/>
  <c r="E174" i="3"/>
  <c r="G171" i="4" s="1"/>
  <c r="E175" i="3"/>
  <c r="E176" i="3"/>
  <c r="G173" i="4"/>
  <c r="E177" i="3"/>
  <c r="E178" i="3"/>
  <c r="G175" i="4" s="1"/>
  <c r="E179" i="3"/>
  <c r="E180" i="3"/>
  <c r="G177" i="4"/>
  <c r="E181" i="3"/>
  <c r="E182" i="3"/>
  <c r="G179" i="4" s="1"/>
  <c r="E183" i="3"/>
  <c r="E184" i="3"/>
  <c r="G181" i="4"/>
  <c r="E185" i="3"/>
  <c r="E186" i="3"/>
  <c r="G183" i="4" s="1"/>
  <c r="O183" i="4" s="1"/>
  <c r="U183" i="4" s="1"/>
  <c r="E187" i="3"/>
  <c r="G184" i="4" s="1"/>
  <c r="G181" i="5" s="1"/>
  <c r="G42" i="6" s="1"/>
  <c r="E188" i="3"/>
  <c r="G185" i="4"/>
  <c r="G182" i="5" s="1"/>
  <c r="G48" i="6" s="1"/>
  <c r="E189" i="3"/>
  <c r="G186" i="4" s="1"/>
  <c r="G183" i="5" s="1"/>
  <c r="E190" i="3"/>
  <c r="M190" i="3"/>
  <c r="E191" i="3"/>
  <c r="G187" i="4"/>
  <c r="G184" i="5" s="1"/>
  <c r="G86" i="6" s="1"/>
  <c r="E192" i="3"/>
  <c r="E2" i="3"/>
  <c r="G2" i="4"/>
  <c r="G2" i="5" s="1"/>
  <c r="G2" i="6" s="1"/>
  <c r="Q2" i="6" s="1"/>
  <c r="D4" i="3"/>
  <c r="F4" i="4" s="1"/>
  <c r="F4" i="5" s="1"/>
  <c r="D5" i="3"/>
  <c r="F5" i="4"/>
  <c r="F5" i="5" s="1"/>
  <c r="D6" i="3"/>
  <c r="L6" i="3" s="1"/>
  <c r="O6" i="3" s="1"/>
  <c r="D7" i="3"/>
  <c r="D8" i="3"/>
  <c r="F8" i="4" s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4" i="3"/>
  <c r="D36" i="3"/>
  <c r="D37" i="3"/>
  <c r="D39" i="3"/>
  <c r="D40" i="3"/>
  <c r="D41" i="3"/>
  <c r="D42" i="3"/>
  <c r="D43" i="3"/>
  <c r="D44" i="3"/>
  <c r="D45" i="3"/>
  <c r="D46" i="3"/>
  <c r="F46" i="4"/>
  <c r="F45" i="5" s="1"/>
  <c r="D47" i="3"/>
  <c r="L47" i="3" s="1"/>
  <c r="O47" i="3" s="1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2" i="3"/>
  <c r="D63" i="3"/>
  <c r="F63" i="4" s="1"/>
  <c r="D64" i="3"/>
  <c r="D65" i="3"/>
  <c r="D66" i="3"/>
  <c r="D67" i="3"/>
  <c r="D68" i="3"/>
  <c r="D69" i="3"/>
  <c r="D70" i="3"/>
  <c r="D71" i="3"/>
  <c r="D72" i="3"/>
  <c r="L72" i="3" s="1"/>
  <c r="O72" i="3" s="1"/>
  <c r="D73" i="3"/>
  <c r="D74" i="3"/>
  <c r="D75" i="3"/>
  <c r="D76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L105" i="3" s="1"/>
  <c r="O105" i="3" s="1"/>
  <c r="D106" i="3"/>
  <c r="D107" i="3"/>
  <c r="D108" i="3"/>
  <c r="D109" i="3"/>
  <c r="D110" i="3"/>
  <c r="D111" i="3"/>
  <c r="F108" i="4" s="1"/>
  <c r="D112" i="3"/>
  <c r="D113" i="3"/>
  <c r="D114" i="3"/>
  <c r="D115" i="3"/>
  <c r="D116" i="3"/>
  <c r="D117" i="3"/>
  <c r="D118" i="3"/>
  <c r="D119" i="3"/>
  <c r="D120" i="3"/>
  <c r="L120" i="3" s="1"/>
  <c r="O120" i="3" s="1"/>
  <c r="D121" i="3"/>
  <c r="D122" i="3"/>
  <c r="F117" i="4" s="1"/>
  <c r="F115" i="5" s="1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F156" i="4" s="1"/>
  <c r="D161" i="3"/>
  <c r="D164" i="3"/>
  <c r="D165" i="3"/>
  <c r="D166" i="3"/>
  <c r="F162" i="4" s="1"/>
  <c r="D167" i="3"/>
  <c r="D168" i="3"/>
  <c r="D169" i="3"/>
  <c r="D170" i="3"/>
  <c r="F167" i="4" s="1"/>
  <c r="D171" i="3"/>
  <c r="D172" i="3"/>
  <c r="D173" i="3"/>
  <c r="D174" i="3"/>
  <c r="F171" i="4" s="1"/>
  <c r="D175" i="3"/>
  <c r="D176" i="3"/>
  <c r="D177" i="3"/>
  <c r="D178" i="3"/>
  <c r="F175" i="4" s="1"/>
  <c r="D179" i="3"/>
  <c r="D180" i="3"/>
  <c r="D181" i="3"/>
  <c r="D182" i="3"/>
  <c r="F179" i="4" s="1"/>
  <c r="D183" i="3"/>
  <c r="D184" i="3"/>
  <c r="D185" i="3"/>
  <c r="D186" i="3"/>
  <c r="F183" i="4" s="1"/>
  <c r="N183" i="4" s="1"/>
  <c r="R183" i="4" s="1"/>
  <c r="D187" i="3"/>
  <c r="F184" i="4"/>
  <c r="F181" i="5" s="1"/>
  <c r="D188" i="3"/>
  <c r="F185" i="4" s="1"/>
  <c r="F182" i="5" s="1"/>
  <c r="D189" i="3"/>
  <c r="F186" i="4"/>
  <c r="F183" i="5" s="1"/>
  <c r="D190" i="3"/>
  <c r="L190" i="3" s="1"/>
  <c r="O190" i="3" s="1"/>
  <c r="D191" i="3"/>
  <c r="F187" i="4"/>
  <c r="F184" i="5" s="1"/>
  <c r="D192" i="3"/>
  <c r="C163" i="3"/>
  <c r="C162" i="3"/>
  <c r="F170" i="4"/>
  <c r="L173" i="3"/>
  <c r="L186" i="3"/>
  <c r="L182" i="3"/>
  <c r="L178" i="3"/>
  <c r="L174" i="3"/>
  <c r="L170" i="3"/>
  <c r="L166" i="3"/>
  <c r="L160" i="3"/>
  <c r="F152" i="4"/>
  <c r="L156" i="3"/>
  <c r="F148" i="4"/>
  <c r="L152" i="3"/>
  <c r="F144" i="4"/>
  <c r="L148" i="3"/>
  <c r="F140" i="4"/>
  <c r="L144" i="3"/>
  <c r="F136" i="4"/>
  <c r="L140" i="3"/>
  <c r="F132" i="4"/>
  <c r="L136" i="3"/>
  <c r="F128" i="4"/>
  <c r="L132" i="3"/>
  <c r="F123" i="4"/>
  <c r="L128" i="3"/>
  <c r="F119" i="4"/>
  <c r="L124" i="3"/>
  <c r="F113" i="4"/>
  <c r="L116" i="3"/>
  <c r="F109" i="4"/>
  <c r="L112" i="3"/>
  <c r="F105" i="4"/>
  <c r="L108" i="3"/>
  <c r="F102" i="4"/>
  <c r="L104" i="3"/>
  <c r="F98" i="4"/>
  <c r="L100" i="3"/>
  <c r="F94" i="4"/>
  <c r="L96" i="3"/>
  <c r="F90" i="4"/>
  <c r="L92" i="3"/>
  <c r="F86" i="4"/>
  <c r="L88" i="3"/>
  <c r="F82" i="4"/>
  <c r="L84" i="3"/>
  <c r="F78" i="4"/>
  <c r="L80" i="3"/>
  <c r="F73" i="4"/>
  <c r="L75" i="3"/>
  <c r="F70" i="4"/>
  <c r="L71" i="3"/>
  <c r="F58" i="4"/>
  <c r="L58" i="3"/>
  <c r="F54" i="4"/>
  <c r="L54" i="3"/>
  <c r="F50" i="4"/>
  <c r="L50" i="3"/>
  <c r="F42" i="4"/>
  <c r="L42" i="3"/>
  <c r="F37" i="4"/>
  <c r="L37" i="3"/>
  <c r="F30" i="4"/>
  <c r="L30" i="3"/>
  <c r="F26" i="4"/>
  <c r="L26" i="3"/>
  <c r="F22" i="4"/>
  <c r="L22" i="3"/>
  <c r="F18" i="4"/>
  <c r="L18" i="3"/>
  <c r="F14" i="4"/>
  <c r="L14" i="3"/>
  <c r="F10" i="4"/>
  <c r="L10" i="3"/>
  <c r="F178" i="4"/>
  <c r="L181" i="3"/>
  <c r="F161" i="4"/>
  <c r="L165" i="3"/>
  <c r="F147" i="4"/>
  <c r="L151" i="3"/>
  <c r="F135" i="4"/>
  <c r="L139" i="3"/>
  <c r="F122" i="4"/>
  <c r="L127" i="3"/>
  <c r="F116" i="4"/>
  <c r="L119" i="3"/>
  <c r="F104" i="4"/>
  <c r="L107" i="3"/>
  <c r="O107" i="3"/>
  <c r="F93" i="4"/>
  <c r="L95" i="3"/>
  <c r="F81" i="4"/>
  <c r="L83" i="3"/>
  <c r="F66" i="4"/>
  <c r="L66" i="3"/>
  <c r="F53" i="4"/>
  <c r="L53" i="3"/>
  <c r="G176" i="4"/>
  <c r="M179" i="3"/>
  <c r="G163" i="4"/>
  <c r="M167" i="3"/>
  <c r="G147" i="4"/>
  <c r="M151" i="3"/>
  <c r="G135" i="4"/>
  <c r="M139" i="3"/>
  <c r="G122" i="4"/>
  <c r="M127" i="3"/>
  <c r="G102" i="5"/>
  <c r="O104" i="4"/>
  <c r="G93" i="4"/>
  <c r="M95" i="3"/>
  <c r="G81" i="4"/>
  <c r="M83" i="3"/>
  <c r="K3" i="5"/>
  <c r="J3" i="4"/>
  <c r="L178" i="5"/>
  <c r="V178" i="5"/>
  <c r="S182" i="4"/>
  <c r="L174" i="5"/>
  <c r="S178" i="4"/>
  <c r="L170" i="5"/>
  <c r="L106" i="6" s="1"/>
  <c r="S174" i="4"/>
  <c r="L156" i="5"/>
  <c r="L98" i="6" s="1"/>
  <c r="S160" i="4"/>
  <c r="L154" i="5"/>
  <c r="V154" i="5" s="1"/>
  <c r="S156" i="4"/>
  <c r="L150" i="5"/>
  <c r="L94" i="6" s="1"/>
  <c r="S152" i="4"/>
  <c r="F174" i="4"/>
  <c r="L177" i="3"/>
  <c r="F155" i="4"/>
  <c r="L159" i="3"/>
  <c r="F143" i="4"/>
  <c r="L147" i="3"/>
  <c r="F131" i="4"/>
  <c r="L135" i="3"/>
  <c r="F118" i="4"/>
  <c r="L123" i="3"/>
  <c r="F112" i="4"/>
  <c r="L115" i="3"/>
  <c r="F101" i="4"/>
  <c r="L103" i="3"/>
  <c r="F89" i="4"/>
  <c r="L91" i="3"/>
  <c r="F77" i="4"/>
  <c r="L79" i="3"/>
  <c r="F69" i="4"/>
  <c r="L70" i="3"/>
  <c r="F57" i="4"/>
  <c r="L57" i="3"/>
  <c r="F45" i="4"/>
  <c r="L45" i="3"/>
  <c r="F36" i="4"/>
  <c r="L36" i="3"/>
  <c r="F29" i="4"/>
  <c r="L29" i="3"/>
  <c r="F25" i="4"/>
  <c r="L25" i="3"/>
  <c r="F21" i="4"/>
  <c r="L21" i="3"/>
  <c r="F17" i="4"/>
  <c r="L17" i="3"/>
  <c r="F13" i="4"/>
  <c r="L13" i="3"/>
  <c r="F9" i="4"/>
  <c r="L9" i="3"/>
  <c r="G180" i="4"/>
  <c r="M183" i="3"/>
  <c r="G168" i="4"/>
  <c r="M171" i="3"/>
  <c r="G155" i="4"/>
  <c r="M159" i="3"/>
  <c r="G143" i="4"/>
  <c r="M147" i="3"/>
  <c r="G131" i="4"/>
  <c r="M135" i="3"/>
  <c r="G118" i="4"/>
  <c r="M123" i="3"/>
  <c r="G108" i="4"/>
  <c r="M111" i="3"/>
  <c r="O111" i="3" s="1"/>
  <c r="G101" i="4"/>
  <c r="M103" i="3"/>
  <c r="G89" i="4"/>
  <c r="M91" i="3"/>
  <c r="G77" i="4"/>
  <c r="M79" i="3"/>
  <c r="G69" i="4"/>
  <c r="M70" i="3"/>
  <c r="G62" i="4"/>
  <c r="M62" i="3"/>
  <c r="G54" i="4"/>
  <c r="M54" i="3"/>
  <c r="G46" i="4"/>
  <c r="M46" i="3"/>
  <c r="O46" i="3"/>
  <c r="G38" i="4"/>
  <c r="M38" i="3"/>
  <c r="G27" i="4"/>
  <c r="M27" i="3"/>
  <c r="G19" i="4"/>
  <c r="M19" i="3"/>
  <c r="G11" i="4"/>
  <c r="M11" i="3"/>
  <c r="G7" i="4"/>
  <c r="M7" i="3"/>
  <c r="F177" i="4"/>
  <c r="L180" i="3"/>
  <c r="F169" i="4"/>
  <c r="L172" i="3"/>
  <c r="F160" i="4"/>
  <c r="L164" i="3"/>
  <c r="F150" i="4"/>
  <c r="L154" i="3"/>
  <c r="F146" i="4"/>
  <c r="L150" i="3"/>
  <c r="F142" i="4"/>
  <c r="L146" i="3"/>
  <c r="F138" i="4"/>
  <c r="L142" i="3"/>
  <c r="F134" i="4"/>
  <c r="L138" i="3"/>
  <c r="F130" i="4"/>
  <c r="L134" i="3"/>
  <c r="F126" i="4"/>
  <c r="L130" i="3"/>
  <c r="F121" i="4"/>
  <c r="L126" i="3"/>
  <c r="F115" i="4"/>
  <c r="L118" i="3"/>
  <c r="F111" i="4"/>
  <c r="L114" i="3"/>
  <c r="F107" i="4"/>
  <c r="L110" i="3"/>
  <c r="F103" i="4"/>
  <c r="L106" i="3"/>
  <c r="F100" i="4"/>
  <c r="L102" i="3"/>
  <c r="F96" i="4"/>
  <c r="L98" i="3"/>
  <c r="F92" i="4"/>
  <c r="L94" i="3"/>
  <c r="F88" i="4"/>
  <c r="L90" i="3"/>
  <c r="F84" i="4"/>
  <c r="L86" i="3"/>
  <c r="F80" i="4"/>
  <c r="L82" i="3"/>
  <c r="F76" i="4"/>
  <c r="L78" i="3"/>
  <c r="F71" i="4"/>
  <c r="L73" i="3"/>
  <c r="F68" i="4"/>
  <c r="L69" i="3"/>
  <c r="F65" i="4"/>
  <c r="L65" i="3"/>
  <c r="F60" i="4"/>
  <c r="L60" i="3"/>
  <c r="F56" i="4"/>
  <c r="L56" i="3"/>
  <c r="F52" i="4"/>
  <c r="L52" i="3"/>
  <c r="F48" i="4"/>
  <c r="L48" i="3"/>
  <c r="F44" i="4"/>
  <c r="L44" i="3"/>
  <c r="F40" i="4"/>
  <c r="L40" i="3"/>
  <c r="F34" i="4"/>
  <c r="L34" i="3"/>
  <c r="F28" i="4"/>
  <c r="L28" i="3"/>
  <c r="F24" i="4"/>
  <c r="L24" i="3"/>
  <c r="F20" i="4"/>
  <c r="L20" i="3"/>
  <c r="F16" i="4"/>
  <c r="L16" i="3"/>
  <c r="F12" i="4"/>
  <c r="N12" i="4" s="1"/>
  <c r="R12" i="4" s="1"/>
  <c r="L12" i="3"/>
  <c r="F182" i="4"/>
  <c r="L185" i="3"/>
  <c r="F166" i="4"/>
  <c r="L169" i="3"/>
  <c r="F151" i="4"/>
  <c r="L155" i="3"/>
  <c r="F139" i="4"/>
  <c r="L143" i="3"/>
  <c r="F127" i="4"/>
  <c r="L131" i="3"/>
  <c r="F97" i="4"/>
  <c r="L99" i="3"/>
  <c r="F85" i="4"/>
  <c r="L87" i="3"/>
  <c r="F72" i="4"/>
  <c r="L74" i="3"/>
  <c r="F62" i="4"/>
  <c r="L62" i="3"/>
  <c r="O62" i="3"/>
  <c r="F49" i="4"/>
  <c r="L49" i="3"/>
  <c r="F41" i="4"/>
  <c r="L41" i="3"/>
  <c r="G172" i="4"/>
  <c r="M175" i="3"/>
  <c r="G159" i="4"/>
  <c r="M163" i="3"/>
  <c r="O163" i="3" s="1"/>
  <c r="G151" i="4"/>
  <c r="M155" i="3"/>
  <c r="G139" i="4"/>
  <c r="M143" i="3"/>
  <c r="G127" i="4"/>
  <c r="M131" i="3"/>
  <c r="G116" i="4"/>
  <c r="M119" i="3"/>
  <c r="G112" i="4"/>
  <c r="M115" i="3"/>
  <c r="G97" i="4"/>
  <c r="M99" i="3"/>
  <c r="G85" i="4"/>
  <c r="M87" i="3"/>
  <c r="G72" i="4"/>
  <c r="M74" i="3"/>
  <c r="G66" i="4"/>
  <c r="M66" i="3"/>
  <c r="G58" i="4"/>
  <c r="M58" i="3"/>
  <c r="G50" i="4"/>
  <c r="M50" i="3"/>
  <c r="G42" i="4"/>
  <c r="M42" i="3"/>
  <c r="G31" i="4"/>
  <c r="M31" i="3"/>
  <c r="G23" i="4"/>
  <c r="M23" i="3"/>
  <c r="G15" i="4"/>
  <c r="O15" i="4" s="1"/>
  <c r="U15" i="4" s="1"/>
  <c r="M15" i="3"/>
  <c r="F181" i="4"/>
  <c r="L184" i="3"/>
  <c r="F173" i="4"/>
  <c r="L176" i="3"/>
  <c r="F165" i="4"/>
  <c r="L168" i="3"/>
  <c r="F154" i="4"/>
  <c r="L158" i="3"/>
  <c r="F180" i="4"/>
  <c r="L183" i="3"/>
  <c r="O183" i="3"/>
  <c r="F176" i="4"/>
  <c r="L179" i="3"/>
  <c r="O179" i="3" s="1"/>
  <c r="F172" i="4"/>
  <c r="L175" i="3"/>
  <c r="O175" i="3"/>
  <c r="F168" i="4"/>
  <c r="L171" i="3"/>
  <c r="O171" i="3" s="1"/>
  <c r="F163" i="4"/>
  <c r="L167" i="3"/>
  <c r="O167" i="3"/>
  <c r="F157" i="4"/>
  <c r="L161" i="3"/>
  <c r="F153" i="4"/>
  <c r="L157" i="3"/>
  <c r="F149" i="4"/>
  <c r="L153" i="3"/>
  <c r="F145" i="4"/>
  <c r="L149" i="3"/>
  <c r="F141" i="4"/>
  <c r="L145" i="3"/>
  <c r="F137" i="4"/>
  <c r="L141" i="3"/>
  <c r="F133" i="4"/>
  <c r="L137" i="3"/>
  <c r="F129" i="4"/>
  <c r="L133" i="3"/>
  <c r="F124" i="4"/>
  <c r="L129" i="3"/>
  <c r="F120" i="4"/>
  <c r="L125" i="3"/>
  <c r="F114" i="4"/>
  <c r="L117" i="3"/>
  <c r="F110" i="4"/>
  <c r="L113" i="3"/>
  <c r="F106" i="4"/>
  <c r="L109" i="3"/>
  <c r="F99" i="4"/>
  <c r="L101" i="3"/>
  <c r="F95" i="4"/>
  <c r="L97" i="3"/>
  <c r="F91" i="4"/>
  <c r="L93" i="3"/>
  <c r="F87" i="4"/>
  <c r="L89" i="3"/>
  <c r="F83" i="4"/>
  <c r="N83" i="4"/>
  <c r="R83" i="4" s="1"/>
  <c r="L85" i="3"/>
  <c r="F79" i="4"/>
  <c r="L81" i="3"/>
  <c r="F74" i="4"/>
  <c r="L76" i="3"/>
  <c r="F67" i="4"/>
  <c r="L68" i="3"/>
  <c r="F64" i="4"/>
  <c r="L64" i="3"/>
  <c r="F59" i="4"/>
  <c r="L59" i="3"/>
  <c r="F55" i="4"/>
  <c r="L55" i="3"/>
  <c r="F51" i="4"/>
  <c r="L51" i="3"/>
  <c r="F43" i="4"/>
  <c r="L43" i="3"/>
  <c r="F39" i="4"/>
  <c r="L39" i="3"/>
  <c r="F31" i="4"/>
  <c r="L31" i="3"/>
  <c r="O31" i="3"/>
  <c r="F27" i="4"/>
  <c r="L27" i="3"/>
  <c r="O27" i="3" s="1"/>
  <c r="F23" i="4"/>
  <c r="L23" i="3"/>
  <c r="O23" i="3"/>
  <c r="F19" i="4"/>
  <c r="L19" i="3"/>
  <c r="O19" i="3" s="1"/>
  <c r="F15" i="4"/>
  <c r="N15" i="4" s="1"/>
  <c r="R15" i="4" s="1"/>
  <c r="L15" i="3"/>
  <c r="O15" i="3"/>
  <c r="F11" i="4"/>
  <c r="L11" i="3"/>
  <c r="O11" i="3" s="1"/>
  <c r="F7" i="4"/>
  <c r="L7" i="3"/>
  <c r="O7" i="3"/>
  <c r="G182" i="4"/>
  <c r="M185" i="3"/>
  <c r="G178" i="4"/>
  <c r="M181" i="3"/>
  <c r="G174" i="4"/>
  <c r="M177" i="3"/>
  <c r="G170" i="4"/>
  <c r="M173" i="3"/>
  <c r="G166" i="4"/>
  <c r="M169" i="3"/>
  <c r="G161" i="4"/>
  <c r="M165" i="3"/>
  <c r="G157" i="4"/>
  <c r="M161" i="3"/>
  <c r="G153" i="4"/>
  <c r="M157" i="3"/>
  <c r="G149" i="4"/>
  <c r="M153" i="3"/>
  <c r="G145" i="4"/>
  <c r="M149" i="3"/>
  <c r="G141" i="4"/>
  <c r="M145" i="3"/>
  <c r="G135" i="5"/>
  <c r="O137" i="4"/>
  <c r="G177" i="5"/>
  <c r="O181" i="4"/>
  <c r="G173" i="5"/>
  <c r="O177" i="4"/>
  <c r="G169" i="5"/>
  <c r="O173" i="4"/>
  <c r="G165" i="5"/>
  <c r="G105" i="6" s="1"/>
  <c r="G134" i="5"/>
  <c r="Q134" i="5"/>
  <c r="O136" i="4"/>
  <c r="G111" i="5"/>
  <c r="G59" i="6" s="1"/>
  <c r="O113" i="4"/>
  <c r="G107" i="5"/>
  <c r="G103" i="5"/>
  <c r="G55" i="6" s="1"/>
  <c r="O105" i="4"/>
  <c r="G96" i="5"/>
  <c r="G92" i="5"/>
  <c r="O94" i="4"/>
  <c r="O90" i="4"/>
  <c r="G88" i="5"/>
  <c r="G84" i="5"/>
  <c r="G72" i="5"/>
  <c r="G42" i="5"/>
  <c r="G34" i="6" s="1"/>
  <c r="O43" i="4"/>
  <c r="G33" i="5"/>
  <c r="O34" i="4"/>
  <c r="G23" i="5"/>
  <c r="G23" i="6" s="1"/>
  <c r="O24" i="4"/>
  <c r="G15" i="5"/>
  <c r="G17" i="6" s="1"/>
  <c r="O16" i="4"/>
  <c r="K4" i="5"/>
  <c r="J4" i="4"/>
  <c r="L175" i="5"/>
  <c r="S179" i="4"/>
  <c r="L171" i="5"/>
  <c r="V171" i="5" s="1"/>
  <c r="S175" i="4"/>
  <c r="L157" i="5"/>
  <c r="L100" i="6" s="1"/>
  <c r="S161" i="4"/>
  <c r="L155" i="5"/>
  <c r="L97" i="6" s="1"/>
  <c r="S157" i="4"/>
  <c r="L151" i="5"/>
  <c r="L95" i="6" s="1"/>
  <c r="V151" i="5"/>
  <c r="S153" i="4"/>
  <c r="L133" i="5"/>
  <c r="L84" i="6" s="1"/>
  <c r="S135" i="4"/>
  <c r="L129" i="5"/>
  <c r="L77" i="6" s="1"/>
  <c r="S131" i="4"/>
  <c r="L116" i="5"/>
  <c r="L63" i="6" s="1"/>
  <c r="S118" i="4"/>
  <c r="L93" i="5"/>
  <c r="L52" i="6" s="1"/>
  <c r="S95" i="4"/>
  <c r="L89" i="5"/>
  <c r="S91" i="4"/>
  <c r="L69" i="5"/>
  <c r="S70" i="4"/>
  <c r="L57" i="5"/>
  <c r="S58" i="4"/>
  <c r="L40" i="5"/>
  <c r="S41" i="4"/>
  <c r="L35" i="5"/>
  <c r="S36" i="4"/>
  <c r="L28" i="5"/>
  <c r="S29" i="4"/>
  <c r="L9" i="5"/>
  <c r="L12" i="6" s="1"/>
  <c r="S9" i="4"/>
  <c r="L5" i="5"/>
  <c r="K5" i="4"/>
  <c r="M141" i="3"/>
  <c r="M137" i="3"/>
  <c r="M133" i="3"/>
  <c r="M129" i="3"/>
  <c r="M125" i="3"/>
  <c r="M106" i="3"/>
  <c r="M102" i="3"/>
  <c r="M98" i="3"/>
  <c r="M94" i="3"/>
  <c r="M90" i="3"/>
  <c r="M86" i="3"/>
  <c r="M82" i="3"/>
  <c r="M78" i="3"/>
  <c r="M73" i="3"/>
  <c r="M69" i="3"/>
  <c r="M64" i="3"/>
  <c r="M59" i="3"/>
  <c r="M55" i="3"/>
  <c r="M51" i="3"/>
  <c r="M43" i="3"/>
  <c r="M39" i="3"/>
  <c r="M30" i="3"/>
  <c r="M26" i="3"/>
  <c r="M22" i="3"/>
  <c r="M18" i="3"/>
  <c r="M14" i="3"/>
  <c r="M10" i="3"/>
  <c r="S48" i="4"/>
  <c r="S88" i="4"/>
  <c r="S61" i="4"/>
  <c r="S8" i="4"/>
  <c r="S16" i="4"/>
  <c r="U113" i="4"/>
  <c r="V113" i="4"/>
  <c r="O134" i="4"/>
  <c r="S113" i="4"/>
  <c r="S138" i="4"/>
  <c r="G50" i="5"/>
  <c r="G85" i="5"/>
  <c r="Q85" i="5" s="1"/>
  <c r="L132" i="5"/>
  <c r="L81" i="6" s="1"/>
  <c r="S134" i="4"/>
  <c r="L92" i="5"/>
  <c r="S94" i="4"/>
  <c r="L88" i="5"/>
  <c r="S90" i="4"/>
  <c r="L80" i="5"/>
  <c r="L49" i="6" s="1"/>
  <c r="S81" i="4"/>
  <c r="L65" i="5"/>
  <c r="V65" i="5" s="1"/>
  <c r="S66" i="4"/>
  <c r="L56" i="5"/>
  <c r="S57" i="4"/>
  <c r="L33" i="5"/>
  <c r="S34" i="4"/>
  <c r="L27" i="5"/>
  <c r="S28" i="4"/>
  <c r="L4" i="5"/>
  <c r="L7" i="6" s="1"/>
  <c r="K4" i="4"/>
  <c r="M184" i="3"/>
  <c r="M180" i="3"/>
  <c r="M176" i="3"/>
  <c r="M172" i="3"/>
  <c r="M168" i="3"/>
  <c r="M164" i="3"/>
  <c r="M160" i="3"/>
  <c r="M156" i="3"/>
  <c r="M152" i="3"/>
  <c r="M148" i="3"/>
  <c r="M144" i="3"/>
  <c r="M140" i="3"/>
  <c r="M136" i="3"/>
  <c r="M132" i="3"/>
  <c r="M128" i="3"/>
  <c r="M124" i="3"/>
  <c r="M118" i="3"/>
  <c r="M114" i="3"/>
  <c r="M110" i="3"/>
  <c r="M101" i="3"/>
  <c r="M97" i="3"/>
  <c r="M93" i="3"/>
  <c r="M89" i="3"/>
  <c r="M85" i="3"/>
  <c r="M81" i="3"/>
  <c r="M76" i="3"/>
  <c r="M68" i="3"/>
  <c r="M34" i="3"/>
  <c r="M29" i="3"/>
  <c r="M25" i="3"/>
  <c r="M21" i="3"/>
  <c r="M17" i="3"/>
  <c r="M13" i="3"/>
  <c r="M9" i="3"/>
  <c r="S43" i="4"/>
  <c r="S56" i="4"/>
  <c r="S24" i="4"/>
  <c r="V44" i="4"/>
  <c r="V53" i="4"/>
  <c r="V85" i="4"/>
  <c r="G54" i="5"/>
  <c r="G89" i="5"/>
  <c r="Q89" i="5" s="1"/>
  <c r="G105" i="5"/>
  <c r="G158" i="5"/>
  <c r="G101" i="6" s="1"/>
  <c r="O162" i="4"/>
  <c r="U162" i="4" s="1"/>
  <c r="G179" i="5"/>
  <c r="O158" i="4"/>
  <c r="G152" i="5"/>
  <c r="G96" i="6" s="1"/>
  <c r="O154" i="4"/>
  <c r="G148" i="5"/>
  <c r="G92" i="6" s="1"/>
  <c r="G144" i="5"/>
  <c r="G140" i="5"/>
  <c r="G89" i="6" s="1"/>
  <c r="G136" i="5"/>
  <c r="G85" i="6" s="1"/>
  <c r="O138" i="4"/>
  <c r="U138" i="4" s="1"/>
  <c r="G128" i="5"/>
  <c r="G75" i="6" s="1"/>
  <c r="G124" i="5"/>
  <c r="G70" i="6" s="1"/>
  <c r="G119" i="5"/>
  <c r="G65" i="6" s="1"/>
  <c r="O121" i="4"/>
  <c r="G79" i="5"/>
  <c r="O80" i="4"/>
  <c r="G75" i="5"/>
  <c r="O76" i="4"/>
  <c r="G67" i="5"/>
  <c r="G46" i="6" s="1"/>
  <c r="G44" i="5"/>
  <c r="G36" i="6" s="1"/>
  <c r="O37" i="4"/>
  <c r="G36" i="5"/>
  <c r="Q36" i="5" s="1"/>
  <c r="G25" i="5"/>
  <c r="G25" i="6" s="1"/>
  <c r="G17" i="5"/>
  <c r="Q17" i="5"/>
  <c r="Y17" i="5" s="1"/>
  <c r="O14" i="4"/>
  <c r="G10" i="5"/>
  <c r="O10" i="4"/>
  <c r="L2" i="5"/>
  <c r="K2" i="4"/>
  <c r="L177" i="5"/>
  <c r="V177" i="5" s="1"/>
  <c r="S181" i="4"/>
  <c r="L173" i="5"/>
  <c r="Q173" i="5" s="1"/>
  <c r="S177" i="4"/>
  <c r="L169" i="5"/>
  <c r="V169" i="5" s="1"/>
  <c r="S173" i="4"/>
  <c r="L164" i="5"/>
  <c r="L104" i="6" s="1"/>
  <c r="S168" i="4"/>
  <c r="L159" i="5"/>
  <c r="L102" i="6" s="1"/>
  <c r="V159" i="5"/>
  <c r="S163" i="4"/>
  <c r="L180" i="5"/>
  <c r="S159" i="4"/>
  <c r="L153" i="5"/>
  <c r="S155" i="4"/>
  <c r="L149" i="5"/>
  <c r="L93" i="6" s="1"/>
  <c r="S151" i="4"/>
  <c r="L145" i="5"/>
  <c r="V145" i="5" s="1"/>
  <c r="S147" i="4"/>
  <c r="L140" i="5"/>
  <c r="L89" i="6" s="1"/>
  <c r="V140" i="5"/>
  <c r="S142" i="4"/>
  <c r="L131" i="5"/>
  <c r="L80" i="6" s="1"/>
  <c r="S133" i="4"/>
  <c r="L127" i="5"/>
  <c r="L73" i="6" s="1"/>
  <c r="S129" i="4"/>
  <c r="L122" i="5"/>
  <c r="L68" i="6" s="1"/>
  <c r="S124" i="4"/>
  <c r="L118" i="5"/>
  <c r="S120" i="4"/>
  <c r="L114" i="5"/>
  <c r="L61" i="6" s="1"/>
  <c r="S116" i="4"/>
  <c r="L110" i="5"/>
  <c r="V110" i="5" s="1"/>
  <c r="S112" i="4"/>
  <c r="L106" i="5"/>
  <c r="L57" i="6" s="1"/>
  <c r="S108" i="4"/>
  <c r="L102" i="5"/>
  <c r="S104" i="4"/>
  <c r="L99" i="5"/>
  <c r="S101" i="4"/>
  <c r="L91" i="5"/>
  <c r="L51" i="6" s="1"/>
  <c r="S93" i="4"/>
  <c r="L87" i="5"/>
  <c r="V87" i="5"/>
  <c r="S89" i="4"/>
  <c r="L82" i="5"/>
  <c r="V82" i="5" s="1"/>
  <c r="S84" i="4"/>
  <c r="L79" i="5"/>
  <c r="S80" i="4"/>
  <c r="L75" i="5"/>
  <c r="S76" i="4"/>
  <c r="L70" i="5"/>
  <c r="S71" i="4"/>
  <c r="L67" i="5"/>
  <c r="L46" i="6" s="1"/>
  <c r="S68" i="4"/>
  <c r="L64" i="5"/>
  <c r="S65" i="4"/>
  <c r="L59" i="5"/>
  <c r="L43" i="6" s="1"/>
  <c r="S60" i="4"/>
  <c r="L38" i="5"/>
  <c r="V38" i="5"/>
  <c r="S39" i="4"/>
  <c r="L26" i="5"/>
  <c r="L26" i="6" s="1"/>
  <c r="S27" i="4"/>
  <c r="L18" i="5"/>
  <c r="L18" i="6" s="1"/>
  <c r="V18" i="5"/>
  <c r="S19" i="4"/>
  <c r="L3" i="5"/>
  <c r="K3" i="4"/>
  <c r="O38" i="3"/>
  <c r="M117" i="3"/>
  <c r="M113" i="3"/>
  <c r="O113" i="3" s="1"/>
  <c r="M109" i="3"/>
  <c r="M104" i="3"/>
  <c r="M100" i="3"/>
  <c r="M96" i="3"/>
  <c r="M92" i="3"/>
  <c r="M88" i="3"/>
  <c r="M84" i="3"/>
  <c r="M80" i="3"/>
  <c r="M75" i="3"/>
  <c r="M71" i="3"/>
  <c r="M61" i="3"/>
  <c r="O61" i="3"/>
  <c r="M57" i="3"/>
  <c r="M53" i="3"/>
  <c r="M49" i="3"/>
  <c r="M45" i="3"/>
  <c r="M41" i="3"/>
  <c r="M37" i="3"/>
  <c r="M28" i="3"/>
  <c r="M24" i="3"/>
  <c r="M20" i="3"/>
  <c r="M16" i="3"/>
  <c r="M12" i="3"/>
  <c r="M8" i="3"/>
  <c r="S31" i="4"/>
  <c r="S77" i="4"/>
  <c r="S37" i="4"/>
  <c r="O67" i="4"/>
  <c r="U67" i="4" s="1"/>
  <c r="S97" i="4"/>
  <c r="S121" i="4"/>
  <c r="G58" i="5"/>
  <c r="G93" i="5"/>
  <c r="G52" i="6" s="1"/>
  <c r="Q52" i="6" s="1"/>
  <c r="G109" i="5"/>
  <c r="G58" i="6" s="1"/>
  <c r="O124" i="4"/>
  <c r="G122" i="5"/>
  <c r="G68" i="6" s="1"/>
  <c r="Q68" i="6" s="1"/>
  <c r="G118" i="5"/>
  <c r="O120" i="4"/>
  <c r="O114" i="4"/>
  <c r="G112" i="5"/>
  <c r="G60" i="6" s="1"/>
  <c r="G108" i="5"/>
  <c r="Q108" i="5"/>
  <c r="O110" i="4"/>
  <c r="G104" i="5"/>
  <c r="G56" i="6" s="1"/>
  <c r="Q56" i="6" s="1"/>
  <c r="O106" i="4"/>
  <c r="G73" i="5"/>
  <c r="O74" i="4"/>
  <c r="U74" i="4" s="1"/>
  <c r="G63" i="5"/>
  <c r="Q63" i="5" s="1"/>
  <c r="Y63" i="5" s="1"/>
  <c r="G59" i="5"/>
  <c r="G43" i="6" s="1"/>
  <c r="Q43" i="6" s="1"/>
  <c r="O60" i="4"/>
  <c r="G55" i="5"/>
  <c r="Q55" i="5" s="1"/>
  <c r="Y55" i="5" s="1"/>
  <c r="G51" i="5"/>
  <c r="G40" i="6" s="1"/>
  <c r="O52" i="4"/>
  <c r="U52" i="4" s="1"/>
  <c r="O48" i="4"/>
  <c r="O44" i="4"/>
  <c r="U44" i="4"/>
  <c r="G43" i="5"/>
  <c r="G35" i="6" s="1"/>
  <c r="O40" i="4"/>
  <c r="U40" i="4"/>
  <c r="G39" i="5"/>
  <c r="G32" i="6" s="1"/>
  <c r="Q32" i="6" s="1"/>
  <c r="Q39" i="5"/>
  <c r="Y39" i="5" s="1"/>
  <c r="O36" i="4"/>
  <c r="U36" i="4"/>
  <c r="G35" i="5"/>
  <c r="Q35" i="5"/>
  <c r="Y35" i="5" s="1"/>
  <c r="O29" i="4"/>
  <c r="G24" i="5"/>
  <c r="G24" i="6" s="1"/>
  <c r="O25" i="4"/>
  <c r="G20" i="5"/>
  <c r="G20" i="6" s="1"/>
  <c r="O21" i="4"/>
  <c r="U21" i="4" s="1"/>
  <c r="G16" i="5"/>
  <c r="O17" i="4"/>
  <c r="G13" i="5"/>
  <c r="K5" i="5"/>
  <c r="J5" i="4"/>
  <c r="L176" i="5"/>
  <c r="V176" i="5" s="1"/>
  <c r="S180" i="4"/>
  <c r="L172" i="5"/>
  <c r="S176" i="4"/>
  <c r="L163" i="5"/>
  <c r="Q163" i="5"/>
  <c r="Y163" i="5" s="1"/>
  <c r="S167" i="4"/>
  <c r="L179" i="5"/>
  <c r="V179" i="5"/>
  <c r="S158" i="4"/>
  <c r="L152" i="5"/>
  <c r="L96" i="6" s="1"/>
  <c r="S154" i="4"/>
  <c r="L144" i="5"/>
  <c r="V144" i="5" s="1"/>
  <c r="S146" i="4"/>
  <c r="L139" i="5"/>
  <c r="L88" i="6" s="1"/>
  <c r="S141" i="4"/>
  <c r="L135" i="5"/>
  <c r="Q135" i="5" s="1"/>
  <c r="S137" i="4"/>
  <c r="L130" i="5"/>
  <c r="L78" i="6" s="1"/>
  <c r="S132" i="4"/>
  <c r="L126" i="5"/>
  <c r="L72" i="6" s="1"/>
  <c r="S128" i="4"/>
  <c r="L121" i="5"/>
  <c r="L67" i="6" s="1"/>
  <c r="S123" i="4"/>
  <c r="L117" i="5"/>
  <c r="L64" i="6" s="1"/>
  <c r="S119" i="4"/>
  <c r="L113" i="5"/>
  <c r="V113" i="5" s="1"/>
  <c r="S115" i="4"/>
  <c r="L109" i="5"/>
  <c r="L58" i="6" s="1"/>
  <c r="S111" i="4"/>
  <c r="L105" i="5"/>
  <c r="S107" i="4"/>
  <c r="L101" i="5"/>
  <c r="S103" i="4"/>
  <c r="L98" i="5"/>
  <c r="S100" i="4"/>
  <c r="L94" i="5"/>
  <c r="L53" i="6" s="1"/>
  <c r="S96" i="4"/>
  <c r="L90" i="5"/>
  <c r="V90" i="5" s="1"/>
  <c r="S92" i="4"/>
  <c r="L78" i="5"/>
  <c r="V78" i="5" s="1"/>
  <c r="S79" i="4"/>
  <c r="L66" i="5"/>
  <c r="V66" i="5" s="1"/>
  <c r="S67" i="4"/>
  <c r="L58" i="5"/>
  <c r="S59" i="4"/>
  <c r="L54" i="5"/>
  <c r="V54" i="5"/>
  <c r="S55" i="4"/>
  <c r="L50" i="5"/>
  <c r="S51" i="4"/>
  <c r="L45" i="5"/>
  <c r="L37" i="6" s="1"/>
  <c r="S46" i="4"/>
  <c r="L41" i="5"/>
  <c r="L33" i="6" s="1"/>
  <c r="S42" i="4"/>
  <c r="L29" i="5"/>
  <c r="V29" i="5" s="1"/>
  <c r="S30" i="4"/>
  <c r="L21" i="5"/>
  <c r="L21" i="6" s="1"/>
  <c r="S22" i="4"/>
  <c r="L17" i="5"/>
  <c r="S18" i="4"/>
  <c r="L14" i="5"/>
  <c r="L16" i="6" s="1"/>
  <c r="S14" i="4"/>
  <c r="L10" i="5"/>
  <c r="L13" i="6" s="1"/>
  <c r="S10" i="4"/>
  <c r="L8" i="3"/>
  <c r="O8" i="3"/>
  <c r="M186" i="3"/>
  <c r="M182" i="3"/>
  <c r="O182" i="3" s="1"/>
  <c r="M178" i="3"/>
  <c r="M174" i="3"/>
  <c r="M170" i="3"/>
  <c r="M166" i="3"/>
  <c r="O166" i="3" s="1"/>
  <c r="M162" i="3"/>
  <c r="O162" i="3"/>
  <c r="M158" i="3"/>
  <c r="M154" i="3"/>
  <c r="M150" i="3"/>
  <c r="M146" i="3"/>
  <c r="O146" i="3" s="1"/>
  <c r="M142" i="3"/>
  <c r="M138" i="3"/>
  <c r="M134" i="3"/>
  <c r="M130" i="3"/>
  <c r="O130" i="3" s="1"/>
  <c r="M126" i="3"/>
  <c r="M116" i="3"/>
  <c r="M112" i="3"/>
  <c r="M108" i="3"/>
  <c r="O108" i="3" s="1"/>
  <c r="M65" i="3"/>
  <c r="M60" i="3"/>
  <c r="O60" i="3" s="1"/>
  <c r="M56" i="3"/>
  <c r="M52" i="3"/>
  <c r="M48" i="3"/>
  <c r="M44" i="3"/>
  <c r="O44" i="3" s="1"/>
  <c r="M40" i="3"/>
  <c r="M36" i="3"/>
  <c r="S72" i="4"/>
  <c r="S11" i="4"/>
  <c r="S40" i="4"/>
  <c r="S53" i="4"/>
  <c r="S85" i="4"/>
  <c r="S45" i="4"/>
  <c r="S54" i="4"/>
  <c r="S82" i="4"/>
  <c r="S106" i="4"/>
  <c r="S110" i="4"/>
  <c r="S105" i="4"/>
  <c r="S130" i="4"/>
  <c r="S150" i="4"/>
  <c r="S162" i="4"/>
  <c r="S171" i="4"/>
  <c r="U105" i="4"/>
  <c r="U121" i="4"/>
  <c r="U134" i="4"/>
  <c r="U142" i="4"/>
  <c r="V142" i="4"/>
  <c r="U158" i="4"/>
  <c r="U167" i="4"/>
  <c r="G78" i="5"/>
  <c r="Q78" i="5" s="1"/>
  <c r="Y78" i="5" s="1"/>
  <c r="G97" i="5"/>
  <c r="G54" i="6" s="1"/>
  <c r="G113" i="5"/>
  <c r="Q113" i="5" s="1"/>
  <c r="Y113" i="5" s="1"/>
  <c r="G131" i="5"/>
  <c r="G80" i="6" s="1"/>
  <c r="Q80" i="6" s="1"/>
  <c r="R24" i="5"/>
  <c r="Z24" i="5"/>
  <c r="Z74" i="5"/>
  <c r="Y74" i="5"/>
  <c r="R30" i="5"/>
  <c r="Z30" i="5" s="1"/>
  <c r="R48" i="5"/>
  <c r="R119" i="5"/>
  <c r="Z119" i="5" s="1"/>
  <c r="R148" i="5"/>
  <c r="R171" i="5"/>
  <c r="Z171" i="5" s="1"/>
  <c r="U173" i="4"/>
  <c r="U14" i="4"/>
  <c r="U68" i="4"/>
  <c r="U133" i="4"/>
  <c r="U94" i="4"/>
  <c r="U18" i="4"/>
  <c r="U43" i="4"/>
  <c r="U129" i="4"/>
  <c r="U25" i="4"/>
  <c r="U34" i="4"/>
  <c r="U51" i="4"/>
  <c r="U59" i="4"/>
  <c r="R110" i="5"/>
  <c r="Z110" i="5" s="1"/>
  <c r="R151" i="5"/>
  <c r="Z151" i="5"/>
  <c r="W82" i="5"/>
  <c r="R95" i="5"/>
  <c r="Z95" i="5" s="1"/>
  <c r="R132" i="5"/>
  <c r="R170" i="5"/>
  <c r="W170" i="5"/>
  <c r="R45" i="5"/>
  <c r="Z45" i="5"/>
  <c r="W45" i="5"/>
  <c r="R75" i="5"/>
  <c r="Z75" i="5"/>
  <c r="W75" i="5"/>
  <c r="W32" i="5"/>
  <c r="V32" i="5"/>
  <c r="R178" i="5"/>
  <c r="Z178" i="5" s="1"/>
  <c r="W178" i="5"/>
  <c r="R27" i="5"/>
  <c r="Z27" i="5"/>
  <c r="R44" i="5"/>
  <c r="R53" i="5"/>
  <c r="Z53" i="5"/>
  <c r="R61" i="5"/>
  <c r="Z61" i="5"/>
  <c r="R69" i="5"/>
  <c r="Z69" i="5"/>
  <c r="R108" i="5"/>
  <c r="Z108" i="5"/>
  <c r="R125" i="5"/>
  <c r="Z125" i="5"/>
  <c r="R145" i="5"/>
  <c r="Z145" i="5"/>
  <c r="R153" i="5"/>
  <c r="Z153" i="5"/>
  <c r="R159" i="5"/>
  <c r="Z159" i="5"/>
  <c r="R176" i="5"/>
  <c r="Z176" i="5"/>
  <c r="R98" i="5"/>
  <c r="Z98" i="5"/>
  <c r="W98" i="5"/>
  <c r="R85" i="5"/>
  <c r="Z85" i="5" s="1"/>
  <c r="R93" i="5"/>
  <c r="Z93" i="5" s="1"/>
  <c r="R101" i="5"/>
  <c r="Z101" i="5" s="1"/>
  <c r="R109" i="5"/>
  <c r="Z109" i="5" s="1"/>
  <c r="R130" i="5"/>
  <c r="R142" i="5"/>
  <c r="Z142" i="5" s="1"/>
  <c r="R156" i="5"/>
  <c r="R117" i="5"/>
  <c r="Z117" i="5" s="1"/>
  <c r="R139" i="5"/>
  <c r="Z139" i="5" s="1"/>
  <c r="V60" i="5"/>
  <c r="V108" i="5"/>
  <c r="V172" i="5"/>
  <c r="V85" i="5"/>
  <c r="V101" i="5"/>
  <c r="V150" i="5"/>
  <c r="V98" i="5"/>
  <c r="V17" i="5"/>
  <c r="V83" i="5"/>
  <c r="V99" i="5"/>
  <c r="V119" i="5"/>
  <c r="V136" i="5"/>
  <c r="V167" i="5"/>
  <c r="V170" i="5"/>
  <c r="R111" i="5"/>
  <c r="Z111" i="5"/>
  <c r="W111" i="5"/>
  <c r="R143" i="5"/>
  <c r="Z143" i="5" s="1"/>
  <c r="W143" i="5"/>
  <c r="W62" i="5"/>
  <c r="V62" i="5"/>
  <c r="V81" i="5"/>
  <c r="V27" i="5"/>
  <c r="V89" i="5"/>
  <c r="R14" i="5"/>
  <c r="Z14" i="5" s="1"/>
  <c r="W14" i="5"/>
  <c r="W59" i="5"/>
  <c r="R90" i="5"/>
  <c r="Z90" i="5" s="1"/>
  <c r="W90" i="5"/>
  <c r="R106" i="5"/>
  <c r="W106" i="5"/>
  <c r="W157" i="5"/>
  <c r="V74" i="5"/>
  <c r="W74" i="5"/>
  <c r="R146" i="5"/>
  <c r="R161" i="5"/>
  <c r="Z161" i="5"/>
  <c r="R177" i="5"/>
  <c r="Z177" i="5"/>
  <c r="R174" i="5"/>
  <c r="Z174" i="5"/>
  <c r="W174" i="5"/>
  <c r="V35" i="5"/>
  <c r="V52" i="5"/>
  <c r="V69" i="5"/>
  <c r="V116" i="5"/>
  <c r="V133" i="5"/>
  <c r="V36" i="5"/>
  <c r="V53" i="5"/>
  <c r="V70" i="5"/>
  <c r="V93" i="5"/>
  <c r="V109" i="5"/>
  <c r="V156" i="5"/>
  <c r="V41" i="5"/>
  <c r="V75" i="5"/>
  <c r="V10" i="5"/>
  <c r="V42" i="5"/>
  <c r="V59" i="5"/>
  <c r="V76" i="5"/>
  <c r="V91" i="5"/>
  <c r="V158" i="5"/>
  <c r="R51" i="5"/>
  <c r="Z51" i="5" s="1"/>
  <c r="W51" i="5"/>
  <c r="R134" i="5"/>
  <c r="Z134" i="5"/>
  <c r="W134" i="5"/>
  <c r="V105" i="5"/>
  <c r="R21" i="5"/>
  <c r="W21" i="5"/>
  <c r="W29" i="5"/>
  <c r="R67" i="5"/>
  <c r="Z67" i="5"/>
  <c r="W67" i="5"/>
  <c r="W124" i="5"/>
  <c r="R147" i="5"/>
  <c r="Z147" i="5"/>
  <c r="W147" i="5"/>
  <c r="W166" i="5"/>
  <c r="U74" i="5"/>
  <c r="R162" i="5"/>
  <c r="Z162" i="5"/>
  <c r="W162" i="5"/>
  <c r="V39" i="5"/>
  <c r="V56" i="5"/>
  <c r="V88" i="5"/>
  <c r="V153" i="5"/>
  <c r="V40" i="5"/>
  <c r="V57" i="5"/>
  <c r="V130" i="5"/>
  <c r="V28" i="5"/>
  <c r="V45" i="5"/>
  <c r="V63" i="5"/>
  <c r="V79" i="5"/>
  <c r="V174" i="5"/>
  <c r="V14" i="5"/>
  <c r="V47" i="5"/>
  <c r="V64" i="5"/>
  <c r="V80" i="5"/>
  <c r="V95" i="5"/>
  <c r="V111" i="5"/>
  <c r="V132" i="5"/>
  <c r="V163" i="5"/>
  <c r="V106" i="5"/>
  <c r="V157" i="5"/>
  <c r="R77" i="5"/>
  <c r="Z77" i="5" s="1"/>
  <c r="R100" i="5"/>
  <c r="Z100" i="5" s="1"/>
  <c r="R38" i="5"/>
  <c r="Z38" i="5" s="1"/>
  <c r="R22" i="5"/>
  <c r="Z22" i="5" s="1"/>
  <c r="R39" i="5"/>
  <c r="Z39" i="5" s="1"/>
  <c r="R56" i="5"/>
  <c r="Z56" i="5" s="1"/>
  <c r="R64" i="5"/>
  <c r="Z64" i="5" s="1"/>
  <c r="R72" i="5"/>
  <c r="Z72" i="5" s="1"/>
  <c r="R80" i="5"/>
  <c r="R87" i="5"/>
  <c r="Z87" i="5" s="1"/>
  <c r="R103" i="5"/>
  <c r="Z103" i="5" s="1"/>
  <c r="R140" i="5"/>
  <c r="R179" i="5"/>
  <c r="Z179" i="5" s="1"/>
  <c r="R163" i="5"/>
  <c r="Z163" i="5" s="1"/>
  <c r="R16" i="5"/>
  <c r="Z16" i="5" s="1"/>
  <c r="R66" i="5"/>
  <c r="Z66" i="5" s="1"/>
  <c r="R17" i="5"/>
  <c r="Z17" i="5" s="1"/>
  <c r="R42" i="5"/>
  <c r="R63" i="5"/>
  <c r="Z63" i="5" s="1"/>
  <c r="R79" i="5"/>
  <c r="Z79" i="5" s="1"/>
  <c r="R94" i="5"/>
  <c r="R19" i="5"/>
  <c r="R36" i="5"/>
  <c r="Z36" i="5" s="1"/>
  <c r="R116" i="5"/>
  <c r="R121" i="5"/>
  <c r="Z121" i="5" s="1"/>
  <c r="R165" i="5"/>
  <c r="Z165" i="5" s="1"/>
  <c r="R18" i="5"/>
  <c r="Z18" i="5" s="1"/>
  <c r="R26" i="5"/>
  <c r="Z26" i="5" s="1"/>
  <c r="R35" i="5"/>
  <c r="Z35" i="5" s="1"/>
  <c r="R43" i="5"/>
  <c r="Z43" i="5" s="1"/>
  <c r="R52" i="5"/>
  <c r="Z52" i="5" s="1"/>
  <c r="R60" i="5"/>
  <c r="R68" i="5"/>
  <c r="R76" i="5"/>
  <c r="Z76" i="5" s="1"/>
  <c r="R83" i="5"/>
  <c r="Z83" i="5" s="1"/>
  <c r="R91" i="5"/>
  <c r="Z91" i="5" s="1"/>
  <c r="R99" i="5"/>
  <c r="Z99" i="5" s="1"/>
  <c r="R107" i="5"/>
  <c r="Z107" i="5" s="1"/>
  <c r="R128" i="5"/>
  <c r="R136" i="5"/>
  <c r="R144" i="5"/>
  <c r="Z144" i="5" s="1"/>
  <c r="R152" i="5"/>
  <c r="R158" i="5"/>
  <c r="R167" i="5"/>
  <c r="Z167" i="5" s="1"/>
  <c r="R13" i="5"/>
  <c r="Z13" i="5" s="1"/>
  <c r="R20" i="5"/>
  <c r="Z20" i="5" s="1"/>
  <c r="R28" i="5"/>
  <c r="Z28" i="5" s="1"/>
  <c r="R41" i="5"/>
  <c r="Z41" i="5" s="1"/>
  <c r="R54" i="5"/>
  <c r="Z54" i="5" s="1"/>
  <c r="R62" i="5"/>
  <c r="R70" i="5"/>
  <c r="Z70" i="5"/>
  <c r="R78" i="5"/>
  <c r="Z78" i="5"/>
  <c r="R10" i="5"/>
  <c r="R34" i="5"/>
  <c r="R55" i="5"/>
  <c r="Z55" i="5"/>
  <c r="R71" i="5"/>
  <c r="Z71" i="5"/>
  <c r="R86" i="5"/>
  <c r="Z86" i="5"/>
  <c r="R150" i="5"/>
  <c r="R11" i="5"/>
  <c r="Z11" i="5"/>
  <c r="R32" i="5"/>
  <c r="R40" i="5"/>
  <c r="Z40" i="5" s="1"/>
  <c r="R49" i="5"/>
  <c r="Z49" i="5" s="1"/>
  <c r="R57" i="5"/>
  <c r="Z57" i="5" s="1"/>
  <c r="R65" i="5"/>
  <c r="Z65" i="5" s="1"/>
  <c r="R81" i="5"/>
  <c r="Z81" i="5" s="1"/>
  <c r="R88" i="5"/>
  <c r="Z88" i="5" s="1"/>
  <c r="R96" i="5"/>
  <c r="Z96" i="5" s="1"/>
  <c r="R133" i="5"/>
  <c r="Z133" i="5" s="1"/>
  <c r="R25" i="5"/>
  <c r="R47" i="5"/>
  <c r="Z47" i="5" s="1"/>
  <c r="R89" i="5"/>
  <c r="Z89" i="5" s="1"/>
  <c r="R97" i="5"/>
  <c r="Z97" i="5" s="1"/>
  <c r="R105" i="5"/>
  <c r="Z105" i="5" s="1"/>
  <c r="R113" i="5"/>
  <c r="Z113" i="5" s="1"/>
  <c r="R126" i="5"/>
  <c r="R138" i="5"/>
  <c r="R154" i="5"/>
  <c r="Z154" i="5" s="1"/>
  <c r="R169" i="5"/>
  <c r="Z169" i="5" s="1"/>
  <c r="U17" i="4"/>
  <c r="U80" i="4"/>
  <c r="V31" i="4"/>
  <c r="V8" i="4"/>
  <c r="V40" i="4"/>
  <c r="V121" i="4"/>
  <c r="V141" i="4"/>
  <c r="V17" i="4"/>
  <c r="V49" i="4"/>
  <c r="V65" i="4"/>
  <c r="V81" i="4"/>
  <c r="V97" i="4"/>
  <c r="V130" i="4"/>
  <c r="V146" i="4"/>
  <c r="V162" i="4"/>
  <c r="V179" i="4"/>
  <c r="V18" i="4"/>
  <c r="U37" i="4"/>
  <c r="V54" i="4"/>
  <c r="V70" i="4"/>
  <c r="V102" i="4"/>
  <c r="U110" i="4"/>
  <c r="U124" i="4"/>
  <c r="U87" i="4"/>
  <c r="U95" i="4"/>
  <c r="U111" i="4"/>
  <c r="V152" i="4"/>
  <c r="V169" i="4"/>
  <c r="U177" i="4"/>
  <c r="R158" i="4"/>
  <c r="V38" i="4"/>
  <c r="V22" i="4"/>
  <c r="U75" i="4"/>
  <c r="R75" i="4"/>
  <c r="V51" i="4"/>
  <c r="V134" i="4"/>
  <c r="V167" i="4"/>
  <c r="U136" i="4"/>
  <c r="V136" i="4"/>
  <c r="U154" i="4"/>
  <c r="U29" i="4"/>
  <c r="U55" i="4"/>
  <c r="U79" i="4"/>
  <c r="U10" i="4"/>
  <c r="V67" i="4"/>
  <c r="V150" i="4"/>
  <c r="V23" i="4"/>
  <c r="V64" i="4"/>
  <c r="V80" i="4"/>
  <c r="V96" i="4"/>
  <c r="V112" i="4"/>
  <c r="V133" i="4"/>
  <c r="V182" i="4"/>
  <c r="V25" i="4"/>
  <c r="V57" i="4"/>
  <c r="V73" i="4"/>
  <c r="V89" i="4"/>
  <c r="V105" i="4"/>
  <c r="V138" i="4"/>
  <c r="V154" i="4"/>
  <c r="V171" i="4"/>
  <c r="V119" i="4"/>
  <c r="U24" i="4"/>
  <c r="U33" i="4"/>
  <c r="R33" i="4"/>
  <c r="U90" i="4"/>
  <c r="U48" i="4"/>
  <c r="U137" i="4"/>
  <c r="U91" i="4"/>
  <c r="U99" i="4"/>
  <c r="U107" i="4"/>
  <c r="U115" i="4"/>
  <c r="U181" i="4"/>
  <c r="U76" i="4"/>
  <c r="C170" i="1"/>
  <c r="C169" i="1"/>
  <c r="Q67" i="5"/>
  <c r="Y67" i="5" s="1"/>
  <c r="Q75" i="5"/>
  <c r="Y75" i="5" s="1"/>
  <c r="Q50" i="5"/>
  <c r="Q92" i="5"/>
  <c r="Y134" i="5"/>
  <c r="G143" i="5"/>
  <c r="O145" i="4"/>
  <c r="U145" i="4" s="1"/>
  <c r="G151" i="5"/>
  <c r="G95" i="6" s="1"/>
  <c r="Q95" i="6" s="1"/>
  <c r="O153" i="4"/>
  <c r="U153" i="4"/>
  <c r="G157" i="5"/>
  <c r="G100" i="6" s="1"/>
  <c r="Q100" i="6" s="1"/>
  <c r="Q157" i="5"/>
  <c r="O161" i="4"/>
  <c r="G166" i="5"/>
  <c r="O170" i="4"/>
  <c r="G174" i="5"/>
  <c r="Q174" i="5"/>
  <c r="Y174" i="5" s="1"/>
  <c r="O178" i="4"/>
  <c r="U178" i="4" s="1"/>
  <c r="F7" i="5"/>
  <c r="P7" i="5" s="1"/>
  <c r="N7" i="4"/>
  <c r="F22" i="5"/>
  <c r="P22" i="5"/>
  <c r="N23" i="4"/>
  <c r="F30" i="5"/>
  <c r="P30" i="5" s="1"/>
  <c r="U30" i="5" s="1"/>
  <c r="N31" i="4"/>
  <c r="F42" i="5"/>
  <c r="P42" i="5"/>
  <c r="N43" i="4"/>
  <c r="R43" i="4"/>
  <c r="O55" i="3"/>
  <c r="O64" i="3"/>
  <c r="O76" i="3"/>
  <c r="O85" i="3"/>
  <c r="O93" i="3"/>
  <c r="O101" i="3"/>
  <c r="O125" i="3"/>
  <c r="O133" i="3"/>
  <c r="O141" i="3"/>
  <c r="O149" i="3"/>
  <c r="O157" i="3"/>
  <c r="O168" i="3"/>
  <c r="O184" i="3"/>
  <c r="O41" i="3"/>
  <c r="O87" i="3"/>
  <c r="O131" i="3"/>
  <c r="O155" i="3"/>
  <c r="O185" i="3"/>
  <c r="F19" i="5"/>
  <c r="P19" i="5" s="1"/>
  <c r="N20" i="4"/>
  <c r="F27" i="5"/>
  <c r="P27" i="5"/>
  <c r="N28" i="4"/>
  <c r="N40" i="4"/>
  <c r="R40" i="4" s="1"/>
  <c r="F39" i="5"/>
  <c r="P39" i="5" s="1"/>
  <c r="U39" i="5" s="1"/>
  <c r="F47" i="5"/>
  <c r="P47" i="5" s="1"/>
  <c r="U47" i="5" s="1"/>
  <c r="N48" i="4"/>
  <c r="R48" i="4" s="1"/>
  <c r="F55" i="5"/>
  <c r="P55" i="5" s="1"/>
  <c r="U55" i="5" s="1"/>
  <c r="N56" i="4"/>
  <c r="R56" i="4" s="1"/>
  <c r="F64" i="5"/>
  <c r="P64" i="5" s="1"/>
  <c r="N65" i="4"/>
  <c r="F70" i="5"/>
  <c r="P70" i="5" s="1"/>
  <c r="N71" i="4"/>
  <c r="F79" i="5"/>
  <c r="P79" i="5" s="1"/>
  <c r="U79" i="5" s="1"/>
  <c r="N80" i="4"/>
  <c r="R80" i="4" s="1"/>
  <c r="F86" i="5"/>
  <c r="P86" i="5" s="1"/>
  <c r="N88" i="4"/>
  <c r="F94" i="5"/>
  <c r="P94" i="5" s="1"/>
  <c r="N96" i="4"/>
  <c r="F101" i="5"/>
  <c r="P101" i="5" s="1"/>
  <c r="N103" i="4"/>
  <c r="F109" i="5"/>
  <c r="P109" i="5" s="1"/>
  <c r="N111" i="4"/>
  <c r="R111" i="4" s="1"/>
  <c r="N121" i="4"/>
  <c r="R121" i="4" s="1"/>
  <c r="F119" i="5"/>
  <c r="P119" i="5" s="1"/>
  <c r="F128" i="5"/>
  <c r="P128" i="5"/>
  <c r="N130" i="4"/>
  <c r="F136" i="5"/>
  <c r="P136" i="5"/>
  <c r="N138" i="4"/>
  <c r="R138" i="4"/>
  <c r="F144" i="5"/>
  <c r="P144" i="5"/>
  <c r="N146" i="4"/>
  <c r="R146" i="4"/>
  <c r="F156" i="5"/>
  <c r="P156" i="5"/>
  <c r="N160" i="4"/>
  <c r="F173" i="5"/>
  <c r="P173" i="5"/>
  <c r="N177" i="4"/>
  <c r="R177" i="4"/>
  <c r="O11" i="4"/>
  <c r="U11" i="4"/>
  <c r="G11" i="5"/>
  <c r="G14" i="6" s="1"/>
  <c r="Q11" i="5"/>
  <c r="Y11" i="5" s="1"/>
  <c r="O27" i="4"/>
  <c r="U27" i="4" s="1"/>
  <c r="G26" i="5"/>
  <c r="G26" i="6" s="1"/>
  <c r="Q26" i="6" s="1"/>
  <c r="G45" i="5"/>
  <c r="G37" i="6" s="1"/>
  <c r="Q45" i="5"/>
  <c r="Y45" i="5" s="1"/>
  <c r="O46" i="4"/>
  <c r="G61" i="5"/>
  <c r="O62" i="4"/>
  <c r="U62" i="4"/>
  <c r="O77" i="4"/>
  <c r="U77" i="4"/>
  <c r="G76" i="5"/>
  <c r="Q76" i="5"/>
  <c r="Y76" i="5" s="1"/>
  <c r="G99" i="5"/>
  <c r="Q99" i="5" s="1"/>
  <c r="O101" i="4"/>
  <c r="U101" i="4"/>
  <c r="G116" i="5"/>
  <c r="G63" i="6" s="1"/>
  <c r="Q63" i="6" s="1"/>
  <c r="Q116" i="5"/>
  <c r="Y116" i="5" s="1"/>
  <c r="O118" i="4"/>
  <c r="U118" i="4" s="1"/>
  <c r="G141" i="5"/>
  <c r="Q141" i="5" s="1"/>
  <c r="O143" i="4"/>
  <c r="U143" i="4"/>
  <c r="G164" i="5"/>
  <c r="G104" i="6" s="1"/>
  <c r="Q104" i="6" s="1"/>
  <c r="Q164" i="5"/>
  <c r="O168" i="4"/>
  <c r="U168" i="4" s="1"/>
  <c r="F9" i="5"/>
  <c r="P9" i="5" s="1"/>
  <c r="N9" i="4"/>
  <c r="F16" i="5"/>
  <c r="P16" i="5"/>
  <c r="N17" i="4"/>
  <c r="R17" i="4"/>
  <c r="F24" i="5"/>
  <c r="P24" i="5"/>
  <c r="N25" i="4"/>
  <c r="R25" i="4" s="1"/>
  <c r="F35" i="5"/>
  <c r="P35" i="5" s="1"/>
  <c r="U35" i="5" s="1"/>
  <c r="N36" i="4"/>
  <c r="R36" i="4" s="1"/>
  <c r="F56" i="5"/>
  <c r="P56" i="5" s="1"/>
  <c r="N57" i="4"/>
  <c r="F76" i="5"/>
  <c r="P76" i="5" s="1"/>
  <c r="U76" i="5" s="1"/>
  <c r="N77" i="4"/>
  <c r="R77" i="4"/>
  <c r="F99" i="5"/>
  <c r="P99" i="5"/>
  <c r="N101" i="4"/>
  <c r="R101" i="4"/>
  <c r="N118" i="4"/>
  <c r="R118" i="4"/>
  <c r="F116" i="5"/>
  <c r="P116" i="5"/>
  <c r="N143" i="4"/>
  <c r="R143" i="4"/>
  <c r="F141" i="5"/>
  <c r="P141" i="5"/>
  <c r="F170" i="5"/>
  <c r="P170" i="5"/>
  <c r="N174" i="4"/>
  <c r="O81" i="4"/>
  <c r="U81" i="4" s="1"/>
  <c r="G80" i="5"/>
  <c r="G49" i="6" s="1"/>
  <c r="Q49" i="6" s="1"/>
  <c r="Q102" i="5"/>
  <c r="G133" i="5"/>
  <c r="G84" i="6" s="1"/>
  <c r="Q84" i="6" s="1"/>
  <c r="Q133" i="5"/>
  <c r="Y133" i="5" s="1"/>
  <c r="O135" i="4"/>
  <c r="U135" i="4" s="1"/>
  <c r="G159" i="5"/>
  <c r="G102" i="6" s="1"/>
  <c r="Q102" i="6" s="1"/>
  <c r="O163" i="4"/>
  <c r="U163" i="4"/>
  <c r="F52" i="5"/>
  <c r="P52" i="5"/>
  <c r="N53" i="4"/>
  <c r="F80" i="5"/>
  <c r="P80" i="5"/>
  <c r="N81" i="4"/>
  <c r="R81" i="4" s="1"/>
  <c r="F102" i="5"/>
  <c r="P102" i="5"/>
  <c r="N104" i="4"/>
  <c r="F120" i="5"/>
  <c r="P120" i="5" s="1"/>
  <c r="N122" i="4"/>
  <c r="F145" i="5"/>
  <c r="P145" i="5"/>
  <c r="N147" i="4"/>
  <c r="N178" i="4"/>
  <c r="R178" i="4" s="1"/>
  <c r="F174" i="5"/>
  <c r="P174" i="5" s="1"/>
  <c r="U174" i="5" s="1"/>
  <c r="O14" i="3"/>
  <c r="O22" i="3"/>
  <c r="O30" i="3"/>
  <c r="O42" i="3"/>
  <c r="O54" i="3"/>
  <c r="O75" i="3"/>
  <c r="O84" i="3"/>
  <c r="O92" i="3"/>
  <c r="O100" i="3"/>
  <c r="O116" i="3"/>
  <c r="O128" i="3"/>
  <c r="O136" i="3"/>
  <c r="O144" i="3"/>
  <c r="O152" i="3"/>
  <c r="O160" i="3"/>
  <c r="O170" i="3"/>
  <c r="O178" i="3"/>
  <c r="O186" i="3"/>
  <c r="Y32" i="5"/>
  <c r="Q58" i="5"/>
  <c r="Q14" i="5"/>
  <c r="Y14" i="5" s="1"/>
  <c r="Q54" i="5"/>
  <c r="Y54" i="5"/>
  <c r="Q88" i="5"/>
  <c r="Y88" i="5"/>
  <c r="O39" i="3"/>
  <c r="F54" i="5"/>
  <c r="P54" i="5"/>
  <c r="U54" i="5" s="1"/>
  <c r="N55" i="4"/>
  <c r="R55" i="4" s="1"/>
  <c r="F63" i="5"/>
  <c r="P63" i="5" s="1"/>
  <c r="U63" i="5" s="1"/>
  <c r="N64" i="4"/>
  <c r="R64" i="4" s="1"/>
  <c r="F73" i="5"/>
  <c r="P73" i="5" s="1"/>
  <c r="N74" i="4"/>
  <c r="R74" i="4" s="1"/>
  <c r="F89" i="5"/>
  <c r="P89" i="5" s="1"/>
  <c r="U89" i="5" s="1"/>
  <c r="N91" i="4"/>
  <c r="R91" i="4" s="1"/>
  <c r="F97" i="5"/>
  <c r="P97" i="5" s="1"/>
  <c r="N99" i="4"/>
  <c r="R99" i="4" s="1"/>
  <c r="F108" i="5"/>
  <c r="P108" i="5" s="1"/>
  <c r="U108" i="5" s="1"/>
  <c r="N110" i="4"/>
  <c r="F118" i="5"/>
  <c r="P118" i="5"/>
  <c r="N120" i="4"/>
  <c r="F127" i="5"/>
  <c r="P127" i="5"/>
  <c r="N129" i="4"/>
  <c r="R129" i="4"/>
  <c r="F135" i="5"/>
  <c r="P135" i="5"/>
  <c r="N137" i="4"/>
  <c r="R137" i="4" s="1"/>
  <c r="F143" i="5"/>
  <c r="P143" i="5" s="1"/>
  <c r="N145" i="4"/>
  <c r="R145" i="4"/>
  <c r="F151" i="5"/>
  <c r="P151" i="5"/>
  <c r="N153" i="4"/>
  <c r="R153" i="4" s="1"/>
  <c r="F159" i="5"/>
  <c r="P159" i="5" s="1"/>
  <c r="N163" i="4"/>
  <c r="R163" i="4"/>
  <c r="F168" i="5"/>
  <c r="P168" i="5"/>
  <c r="N172" i="4"/>
  <c r="F176" i="5"/>
  <c r="P176" i="5" s="1"/>
  <c r="U176" i="5" s="1"/>
  <c r="N180" i="4"/>
  <c r="R180" i="4" s="1"/>
  <c r="F161" i="5"/>
  <c r="P161" i="5"/>
  <c r="N165" i="4"/>
  <c r="F177" i="5"/>
  <c r="P177" i="5" s="1"/>
  <c r="U177" i="5" s="1"/>
  <c r="N181" i="4"/>
  <c r="R181" i="4" s="1"/>
  <c r="O23" i="4"/>
  <c r="U23" i="4" s="1"/>
  <c r="G22" i="5"/>
  <c r="G22" i="6" s="1"/>
  <c r="G41" i="5"/>
  <c r="G33" i="6" s="1"/>
  <c r="Q41" i="5"/>
  <c r="Y41" i="5" s="1"/>
  <c r="O42" i="4"/>
  <c r="U42" i="4" s="1"/>
  <c r="G57" i="5"/>
  <c r="Q57" i="5" s="1"/>
  <c r="Y57" i="5" s="1"/>
  <c r="O58" i="4"/>
  <c r="U58" i="4"/>
  <c r="O72" i="4"/>
  <c r="U72" i="4"/>
  <c r="G71" i="5"/>
  <c r="Q71" i="5"/>
  <c r="Y71" i="5" s="1"/>
  <c r="G95" i="5"/>
  <c r="Q95" i="5" s="1"/>
  <c r="Y95" i="5" s="1"/>
  <c r="O97" i="4"/>
  <c r="U97" i="4"/>
  <c r="G114" i="5"/>
  <c r="G61" i="6" s="1"/>
  <c r="Q61" i="6" s="1"/>
  <c r="Q114" i="5"/>
  <c r="O116" i="4"/>
  <c r="G137" i="5"/>
  <c r="O139" i="4"/>
  <c r="G180" i="5"/>
  <c r="Q180" i="5"/>
  <c r="O159" i="4"/>
  <c r="F40" i="5"/>
  <c r="P40" i="5" s="1"/>
  <c r="N41" i="4"/>
  <c r="N62" i="4"/>
  <c r="R62" i="4" s="1"/>
  <c r="F61" i="5"/>
  <c r="P61" i="5" s="1"/>
  <c r="F83" i="5"/>
  <c r="P83" i="5" s="1"/>
  <c r="N85" i="4"/>
  <c r="R85" i="4" s="1"/>
  <c r="N127" i="4"/>
  <c r="F125" i="5"/>
  <c r="P125" i="5" s="1"/>
  <c r="N151" i="4"/>
  <c r="R151" i="4" s="1"/>
  <c r="F149" i="5"/>
  <c r="P149" i="5"/>
  <c r="F178" i="5"/>
  <c r="P178" i="5"/>
  <c r="U178" i="5" s="1"/>
  <c r="N182" i="4"/>
  <c r="O16" i="3"/>
  <c r="O24" i="3"/>
  <c r="O34" i="3"/>
  <c r="O52" i="3"/>
  <c r="O69" i="3"/>
  <c r="O78" i="3"/>
  <c r="O86" i="3"/>
  <c r="O94" i="3"/>
  <c r="O102" i="3"/>
  <c r="O110" i="3"/>
  <c r="O118" i="3"/>
  <c r="O138" i="3"/>
  <c r="O154" i="3"/>
  <c r="O172" i="3"/>
  <c r="O13" i="3"/>
  <c r="O21" i="3"/>
  <c r="O29" i="3"/>
  <c r="O45" i="3"/>
  <c r="O70" i="3"/>
  <c r="O91" i="3"/>
  <c r="O115" i="3"/>
  <c r="O135" i="3"/>
  <c r="O159" i="3"/>
  <c r="O66" i="3"/>
  <c r="O95" i="3"/>
  <c r="O119" i="3"/>
  <c r="O139" i="3"/>
  <c r="O165" i="3"/>
  <c r="F14" i="5"/>
  <c r="P14" i="5" s="1"/>
  <c r="U14" i="5" s="1"/>
  <c r="N14" i="4"/>
  <c r="R14" i="4" s="1"/>
  <c r="F21" i="5"/>
  <c r="P21" i="5" s="1"/>
  <c r="N22" i="4"/>
  <c r="F29" i="5"/>
  <c r="P29" i="5" s="1"/>
  <c r="N30" i="4"/>
  <c r="F41" i="5"/>
  <c r="P41" i="5" s="1"/>
  <c r="U41" i="5" s="1"/>
  <c r="N42" i="4"/>
  <c r="R42" i="4" s="1"/>
  <c r="N54" i="4"/>
  <c r="F53" i="5"/>
  <c r="P53" i="5"/>
  <c r="N73" i="4"/>
  <c r="F72" i="5"/>
  <c r="P72" i="5"/>
  <c r="F81" i="5"/>
  <c r="P81" i="5"/>
  <c r="N82" i="4"/>
  <c r="F88" i="5"/>
  <c r="P88" i="5"/>
  <c r="U88" i="5" s="1"/>
  <c r="N90" i="4"/>
  <c r="R90" i="4"/>
  <c r="F96" i="5"/>
  <c r="P96" i="5"/>
  <c r="N98" i="4"/>
  <c r="F103" i="5"/>
  <c r="P103" i="5" s="1"/>
  <c r="N105" i="4"/>
  <c r="R105" i="4" s="1"/>
  <c r="F111" i="5"/>
  <c r="P111" i="5" s="1"/>
  <c r="N113" i="4"/>
  <c r="R113" i="4" s="1"/>
  <c r="F121" i="5"/>
  <c r="P121" i="5" s="1"/>
  <c r="N123" i="4"/>
  <c r="F130" i="5"/>
  <c r="P130" i="5" s="1"/>
  <c r="N132" i="4"/>
  <c r="F138" i="5"/>
  <c r="P138" i="5" s="1"/>
  <c r="N140" i="4"/>
  <c r="F146" i="5"/>
  <c r="P146" i="5" s="1"/>
  <c r="N148" i="4"/>
  <c r="F154" i="5"/>
  <c r="P154" i="5" s="1"/>
  <c r="N156" i="4"/>
  <c r="N167" i="4"/>
  <c r="R167" i="4" s="1"/>
  <c r="F163" i="5"/>
  <c r="P163" i="5" s="1"/>
  <c r="U163" i="5" s="1"/>
  <c r="F171" i="5"/>
  <c r="P171" i="5" s="1"/>
  <c r="N175" i="4"/>
  <c r="Y62" i="5"/>
  <c r="R110" i="4"/>
  <c r="Q79" i="5"/>
  <c r="Y79" i="5"/>
  <c r="Q140" i="5"/>
  <c r="Y140" i="5"/>
  <c r="Q179" i="5"/>
  <c r="Y179" i="5" s="1"/>
  <c r="Q33" i="5"/>
  <c r="Q169" i="5"/>
  <c r="Y169" i="5" s="1"/>
  <c r="Q177" i="5"/>
  <c r="Y177" i="5" s="1"/>
  <c r="O141" i="4"/>
  <c r="U141" i="4" s="1"/>
  <c r="G139" i="5"/>
  <c r="G88" i="6" s="1"/>
  <c r="Q88" i="6" s="1"/>
  <c r="O149" i="4"/>
  <c r="U149" i="4"/>
  <c r="G147" i="5"/>
  <c r="G91" i="6" s="1"/>
  <c r="O157" i="4"/>
  <c r="G155" i="5"/>
  <c r="G97" i="6" s="1"/>
  <c r="Q97" i="6" s="1"/>
  <c r="O166" i="4"/>
  <c r="G162" i="5"/>
  <c r="O174" i="4"/>
  <c r="U174" i="4" s="1"/>
  <c r="G170" i="5"/>
  <c r="G106" i="6" s="1"/>
  <c r="Q106" i="6" s="1"/>
  <c r="O182" i="4"/>
  <c r="U182" i="4"/>
  <c r="G178" i="5"/>
  <c r="Q178" i="5"/>
  <c r="Y178" i="5" s="1"/>
  <c r="F11" i="5"/>
  <c r="P11" i="5" s="1"/>
  <c r="U11" i="5" s="1"/>
  <c r="N11" i="4"/>
  <c r="R11" i="4"/>
  <c r="N19" i="4"/>
  <c r="F18" i="5"/>
  <c r="P18" i="5" s="1"/>
  <c r="U18" i="5" s="1"/>
  <c r="N27" i="4"/>
  <c r="R27" i="4" s="1"/>
  <c r="F26" i="5"/>
  <c r="P26" i="5" s="1"/>
  <c r="F38" i="5"/>
  <c r="P38" i="5" s="1"/>
  <c r="N39" i="4"/>
  <c r="O51" i="3"/>
  <c r="O59" i="3"/>
  <c r="O68" i="3"/>
  <c r="O81" i="3"/>
  <c r="O89" i="3"/>
  <c r="O97" i="3"/>
  <c r="O109" i="3"/>
  <c r="O117" i="3"/>
  <c r="O129" i="3"/>
  <c r="O137" i="3"/>
  <c r="O145" i="3"/>
  <c r="O153" i="3"/>
  <c r="O161" i="3"/>
  <c r="O158" i="3"/>
  <c r="O176" i="3"/>
  <c r="O49" i="3"/>
  <c r="O74" i="3"/>
  <c r="O99" i="3"/>
  <c r="O143" i="3"/>
  <c r="O169" i="3"/>
  <c r="N16" i="4"/>
  <c r="F15" i="5"/>
  <c r="P15" i="5" s="1"/>
  <c r="N24" i="4"/>
  <c r="R24" i="4" s="1"/>
  <c r="F23" i="5"/>
  <c r="P23" i="5" s="1"/>
  <c r="F33" i="5"/>
  <c r="P33" i="5" s="1"/>
  <c r="N34" i="4"/>
  <c r="R34" i="4" s="1"/>
  <c r="F43" i="5"/>
  <c r="P43" i="5" s="1"/>
  <c r="N44" i="4"/>
  <c r="R44" i="4"/>
  <c r="F51" i="5"/>
  <c r="P51" i="5"/>
  <c r="N52" i="4"/>
  <c r="R52" i="4" s="1"/>
  <c r="F59" i="5"/>
  <c r="P59" i="5" s="1"/>
  <c r="N60" i="4"/>
  <c r="F67" i="5"/>
  <c r="P67" i="5"/>
  <c r="U67" i="5" s="1"/>
  <c r="N68" i="4"/>
  <c r="R68" i="4" s="1"/>
  <c r="F75" i="5"/>
  <c r="P75" i="5" s="1"/>
  <c r="U75" i="5" s="1"/>
  <c r="N76" i="4"/>
  <c r="R76" i="4"/>
  <c r="F82" i="5"/>
  <c r="P82" i="5"/>
  <c r="N84" i="4"/>
  <c r="F90" i="5"/>
  <c r="P90" i="5" s="1"/>
  <c r="N92" i="4"/>
  <c r="F98" i="5"/>
  <c r="P98" i="5"/>
  <c r="U98" i="5" s="1"/>
  <c r="N100" i="4"/>
  <c r="F105" i="5"/>
  <c r="P105" i="5"/>
  <c r="N107" i="4"/>
  <c r="R107" i="4"/>
  <c r="F113" i="5"/>
  <c r="P113" i="5"/>
  <c r="U113" i="5" s="1"/>
  <c r="N115" i="4"/>
  <c r="R115" i="4"/>
  <c r="F124" i="5"/>
  <c r="P124" i="5"/>
  <c r="N126" i="4"/>
  <c r="F132" i="5"/>
  <c r="P132" i="5"/>
  <c r="N134" i="4"/>
  <c r="R134" i="4"/>
  <c r="N142" i="4"/>
  <c r="R142" i="4"/>
  <c r="F140" i="5"/>
  <c r="P140" i="5"/>
  <c r="N150" i="4"/>
  <c r="F148" i="5"/>
  <c r="P148" i="5"/>
  <c r="F165" i="5"/>
  <c r="P165" i="5" s="1"/>
  <c r="N169" i="4"/>
  <c r="G7" i="5"/>
  <c r="O7" i="4"/>
  <c r="O19" i="4"/>
  <c r="U19" i="4"/>
  <c r="G18" i="5"/>
  <c r="G18" i="6" s="1"/>
  <c r="Q18" i="6" s="1"/>
  <c r="Q18" i="5"/>
  <c r="Y18" i="5" s="1"/>
  <c r="G37" i="5"/>
  <c r="G31" i="6" s="1"/>
  <c r="Q31" i="6" s="1"/>
  <c r="O38" i="4"/>
  <c r="G53" i="5"/>
  <c r="G41" i="6" s="1"/>
  <c r="Q41" i="6" s="1"/>
  <c r="V41" i="6" s="1"/>
  <c r="O54" i="4"/>
  <c r="U54" i="4"/>
  <c r="O69" i="4"/>
  <c r="U69" i="4"/>
  <c r="G68" i="5"/>
  <c r="G47" i="6" s="1"/>
  <c r="O89" i="4"/>
  <c r="U89" i="4" s="1"/>
  <c r="G87" i="5"/>
  <c r="Q87" i="5" s="1"/>
  <c r="Y87" i="5" s="1"/>
  <c r="G106" i="5"/>
  <c r="G57" i="6" s="1"/>
  <c r="Q57" i="6" s="1"/>
  <c r="Q106" i="5"/>
  <c r="Y106" i="5" s="1"/>
  <c r="O108" i="4"/>
  <c r="G129" i="5"/>
  <c r="G77" i="6" s="1"/>
  <c r="Q77" i="6" s="1"/>
  <c r="Q129" i="5"/>
  <c r="O131" i="4"/>
  <c r="U131" i="4" s="1"/>
  <c r="G153" i="5"/>
  <c r="Q153" i="5" s="1"/>
  <c r="O155" i="4"/>
  <c r="U155" i="4"/>
  <c r="G176" i="5"/>
  <c r="Q176" i="5"/>
  <c r="Y176" i="5" s="1"/>
  <c r="O180" i="4"/>
  <c r="U180" i="4" s="1"/>
  <c r="F13" i="5"/>
  <c r="P13" i="5" s="1"/>
  <c r="N13" i="4"/>
  <c r="R13" i="4" s="1"/>
  <c r="F20" i="5"/>
  <c r="P20" i="5" s="1"/>
  <c r="N21" i="4"/>
  <c r="R21" i="4" s="1"/>
  <c r="F28" i="5"/>
  <c r="P28" i="5" s="1"/>
  <c r="U28" i="5" s="1"/>
  <c r="N29" i="4"/>
  <c r="R29" i="4" s="1"/>
  <c r="N45" i="4"/>
  <c r="F44" i="5"/>
  <c r="P44" i="5" s="1"/>
  <c r="N69" i="4"/>
  <c r="R69" i="4" s="1"/>
  <c r="F68" i="5"/>
  <c r="P68" i="5" s="1"/>
  <c r="F87" i="5"/>
  <c r="P87" i="5" s="1"/>
  <c r="U87" i="5" s="1"/>
  <c r="N89" i="4"/>
  <c r="R89" i="4" s="1"/>
  <c r="F110" i="5"/>
  <c r="P110" i="5" s="1"/>
  <c r="U110" i="5" s="1"/>
  <c r="N112" i="4"/>
  <c r="R112" i="4" s="1"/>
  <c r="F129" i="5"/>
  <c r="P129" i="5" s="1"/>
  <c r="N131" i="4"/>
  <c r="R131" i="4"/>
  <c r="F153" i="5"/>
  <c r="P153" i="5"/>
  <c r="N155" i="4"/>
  <c r="R155" i="4"/>
  <c r="O93" i="4"/>
  <c r="U93" i="4"/>
  <c r="G91" i="5"/>
  <c r="G51" i="6" s="1"/>
  <c r="Q51" i="6" s="1"/>
  <c r="Q91" i="5"/>
  <c r="Y91" i="5" s="1"/>
  <c r="G120" i="5"/>
  <c r="G66" i="6" s="1"/>
  <c r="O122" i="4"/>
  <c r="G145" i="5"/>
  <c r="Q145" i="5"/>
  <c r="Y145" i="5" s="1"/>
  <c r="O147" i="4"/>
  <c r="U147" i="4" s="1"/>
  <c r="G172" i="5"/>
  <c r="Q172" i="5" s="1"/>
  <c r="O176" i="4"/>
  <c r="U176" i="4"/>
  <c r="F65" i="5"/>
  <c r="P65" i="5"/>
  <c r="U65" i="5" s="1"/>
  <c r="N66" i="4"/>
  <c r="F91" i="5"/>
  <c r="P91" i="5"/>
  <c r="U91" i="5" s="1"/>
  <c r="N93" i="4"/>
  <c r="R93" i="4"/>
  <c r="F114" i="5"/>
  <c r="P114" i="5"/>
  <c r="N116" i="4"/>
  <c r="N135" i="4"/>
  <c r="R135" i="4"/>
  <c r="F133" i="5"/>
  <c r="P133" i="5"/>
  <c r="U133" i="5" s="1"/>
  <c r="N161" i="4"/>
  <c r="F157" i="5"/>
  <c r="P157" i="5" s="1"/>
  <c r="O10" i="3"/>
  <c r="O18" i="3"/>
  <c r="O26" i="3"/>
  <c r="O37" i="3"/>
  <c r="O50" i="3"/>
  <c r="O58" i="3"/>
  <c r="O71" i="3"/>
  <c r="O80" i="3"/>
  <c r="O88" i="3"/>
  <c r="O96" i="3"/>
  <c r="O104" i="3"/>
  <c r="O112" i="3"/>
  <c r="O124" i="3"/>
  <c r="O132" i="3"/>
  <c r="O140" i="3"/>
  <c r="O148" i="3"/>
  <c r="O156" i="3"/>
  <c r="O174" i="3"/>
  <c r="O173" i="3"/>
  <c r="Y108" i="5"/>
  <c r="Q118" i="5"/>
  <c r="Q105" i="5"/>
  <c r="Y105" i="5" s="1"/>
  <c r="Y85" i="5"/>
  <c r="O43" i="3"/>
  <c r="F50" i="5"/>
  <c r="P50" i="5"/>
  <c r="N51" i="4"/>
  <c r="R51" i="4"/>
  <c r="F58" i="5"/>
  <c r="P58" i="5"/>
  <c r="N59" i="4"/>
  <c r="R59" i="4" s="1"/>
  <c r="F66" i="5"/>
  <c r="P66" i="5" s="1"/>
  <c r="N67" i="4"/>
  <c r="R67" i="4" s="1"/>
  <c r="F78" i="5"/>
  <c r="P78" i="5" s="1"/>
  <c r="U78" i="5" s="1"/>
  <c r="N79" i="4"/>
  <c r="R79" i="4" s="1"/>
  <c r="F85" i="5"/>
  <c r="P85" i="5" s="1"/>
  <c r="U85" i="5" s="1"/>
  <c r="N87" i="4"/>
  <c r="R87" i="4" s="1"/>
  <c r="F93" i="5"/>
  <c r="P93" i="5" s="1"/>
  <c r="N95" i="4"/>
  <c r="R95" i="4"/>
  <c r="F104" i="5"/>
  <c r="P104" i="5"/>
  <c r="N106" i="4"/>
  <c r="F112" i="5"/>
  <c r="P112" i="5"/>
  <c r="N114" i="4"/>
  <c r="F122" i="5"/>
  <c r="P122" i="5"/>
  <c r="N124" i="4"/>
  <c r="R124" i="4" s="1"/>
  <c r="F131" i="5"/>
  <c r="P131" i="5" s="1"/>
  <c r="N133" i="4"/>
  <c r="R133" i="4"/>
  <c r="F139" i="5"/>
  <c r="P139" i="5"/>
  <c r="N141" i="4"/>
  <c r="R141" i="4" s="1"/>
  <c r="F147" i="5"/>
  <c r="P147" i="5" s="1"/>
  <c r="N149" i="4"/>
  <c r="R149" i="4"/>
  <c r="F155" i="5"/>
  <c r="P155" i="5"/>
  <c r="N157" i="4"/>
  <c r="F164" i="5"/>
  <c r="P164" i="5" s="1"/>
  <c r="N168" i="4"/>
  <c r="R168" i="4"/>
  <c r="F172" i="5"/>
  <c r="P172" i="5"/>
  <c r="N176" i="4"/>
  <c r="R176" i="4" s="1"/>
  <c r="F152" i="5"/>
  <c r="P152" i="5"/>
  <c r="N154" i="4"/>
  <c r="R154" i="4"/>
  <c r="F169" i="5"/>
  <c r="P169" i="5"/>
  <c r="N173" i="4"/>
  <c r="R173" i="4"/>
  <c r="O31" i="4"/>
  <c r="U31" i="4"/>
  <c r="G30" i="5"/>
  <c r="G27" i="6" s="1"/>
  <c r="Q30" i="5"/>
  <c r="Y30" i="5" s="1"/>
  <c r="G49" i="5"/>
  <c r="O50" i="4"/>
  <c r="U50" i="4"/>
  <c r="G65" i="5"/>
  <c r="Q65" i="5"/>
  <c r="Y65" i="5" s="1"/>
  <c r="O66" i="4"/>
  <c r="U66" i="4" s="1"/>
  <c r="O85" i="4"/>
  <c r="U85" i="4" s="1"/>
  <c r="G83" i="5"/>
  <c r="G50" i="6" s="1"/>
  <c r="Q50" i="6" s="1"/>
  <c r="G110" i="5"/>
  <c r="Q110" i="5"/>
  <c r="Y110" i="5" s="1"/>
  <c r="O112" i="4"/>
  <c r="U112" i="4" s="1"/>
  <c r="G125" i="5"/>
  <c r="G71" i="6" s="1"/>
  <c r="O127" i="4"/>
  <c r="U127" i="4"/>
  <c r="G149" i="5"/>
  <c r="G93" i="6" s="1"/>
  <c r="Q93" i="6" s="1"/>
  <c r="Q149" i="5"/>
  <c r="O151" i="4"/>
  <c r="U151" i="4" s="1"/>
  <c r="G168" i="5"/>
  <c r="Q168" i="5" s="1"/>
  <c r="O172" i="4"/>
  <c r="N49" i="4"/>
  <c r="F48" i="5"/>
  <c r="P48" i="5"/>
  <c r="F71" i="5"/>
  <c r="P71" i="5" s="1"/>
  <c r="U71" i="5" s="1"/>
  <c r="N72" i="4"/>
  <c r="R72" i="4"/>
  <c r="F95" i="5"/>
  <c r="P95" i="5"/>
  <c r="U95" i="5" s="1"/>
  <c r="N97" i="4"/>
  <c r="R97" i="4" s="1"/>
  <c r="F137" i="5"/>
  <c r="P137" i="5" s="1"/>
  <c r="N139" i="4"/>
  <c r="F162" i="5"/>
  <c r="P162" i="5"/>
  <c r="N166" i="4"/>
  <c r="O12" i="3"/>
  <c r="O20" i="3"/>
  <c r="O28" i="3"/>
  <c r="O40" i="3"/>
  <c r="O48" i="3"/>
  <c r="O56" i="3"/>
  <c r="O65" i="3"/>
  <c r="O73" i="3"/>
  <c r="O82" i="3"/>
  <c r="O90" i="3"/>
  <c r="O98" i="3"/>
  <c r="O106" i="3"/>
  <c r="O114" i="3"/>
  <c r="O126" i="3"/>
  <c r="O134" i="3"/>
  <c r="O142" i="3"/>
  <c r="O150" i="3"/>
  <c r="O164" i="3"/>
  <c r="O180" i="3"/>
  <c r="O9" i="3"/>
  <c r="O17" i="3"/>
  <c r="O25" i="3"/>
  <c r="O36" i="3"/>
  <c r="O57" i="3"/>
  <c r="O79" i="3"/>
  <c r="O103" i="3"/>
  <c r="O123" i="3"/>
  <c r="O147" i="3"/>
  <c r="O177" i="3"/>
  <c r="O53" i="3"/>
  <c r="O83" i="3"/>
  <c r="O127" i="3"/>
  <c r="O151" i="3"/>
  <c r="O181" i="3"/>
  <c r="F10" i="5"/>
  <c r="P10" i="5" s="1"/>
  <c r="N10" i="4"/>
  <c r="R10" i="4"/>
  <c r="F17" i="5"/>
  <c r="P17" i="5"/>
  <c r="U17" i="5" s="1"/>
  <c r="N18" i="4"/>
  <c r="R18" i="4"/>
  <c r="F25" i="5"/>
  <c r="P25" i="5"/>
  <c r="N26" i="4"/>
  <c r="N37" i="4"/>
  <c r="R37" i="4"/>
  <c r="F36" i="5"/>
  <c r="P36" i="5"/>
  <c r="F49" i="5"/>
  <c r="P49" i="5"/>
  <c r="N50" i="4"/>
  <c r="R50" i="4" s="1"/>
  <c r="F57" i="5"/>
  <c r="P57" i="5" s="1"/>
  <c r="U57" i="5" s="1"/>
  <c r="N58" i="4"/>
  <c r="R58" i="4"/>
  <c r="N70" i="4"/>
  <c r="F69" i="5"/>
  <c r="P69" i="5"/>
  <c r="N78" i="4"/>
  <c r="F77" i="5"/>
  <c r="P77" i="5"/>
  <c r="N86" i="4"/>
  <c r="F84" i="5"/>
  <c r="P84" i="5"/>
  <c r="N94" i="4"/>
  <c r="R94" i="4"/>
  <c r="F92" i="5"/>
  <c r="P92" i="5"/>
  <c r="N102" i="4"/>
  <c r="F100" i="5"/>
  <c r="P100" i="5" s="1"/>
  <c r="F107" i="5"/>
  <c r="P107" i="5" s="1"/>
  <c r="N109" i="4"/>
  <c r="F117" i="5"/>
  <c r="P117" i="5"/>
  <c r="N119" i="4"/>
  <c r="F126" i="5"/>
  <c r="P126" i="5" s="1"/>
  <c r="N128" i="4"/>
  <c r="F134" i="5"/>
  <c r="P134" i="5" s="1"/>
  <c r="U134" i="5" s="1"/>
  <c r="N136" i="4"/>
  <c r="R136" i="4" s="1"/>
  <c r="F142" i="5"/>
  <c r="P142" i="5" s="1"/>
  <c r="N144" i="4"/>
  <c r="F150" i="5"/>
  <c r="P150" i="5" s="1"/>
  <c r="N152" i="4"/>
  <c r="F158" i="5"/>
  <c r="P158" i="5"/>
  <c r="N162" i="4"/>
  <c r="R162" i="4" s="1"/>
  <c r="F167" i="5"/>
  <c r="P167" i="5" s="1"/>
  <c r="N171" i="4"/>
  <c r="F175" i="5"/>
  <c r="P175" i="5" s="1"/>
  <c r="N179" i="4"/>
  <c r="N170" i="4"/>
  <c r="F166" i="5"/>
  <c r="P166" i="5"/>
  <c r="U179" i="5"/>
  <c r="U169" i="5"/>
  <c r="U105" i="5"/>
  <c r="U36" i="5"/>
  <c r="R31" i="4"/>
  <c r="R54" i="4"/>
  <c r="U145" i="5"/>
  <c r="U46" i="4"/>
  <c r="R46" i="4"/>
  <c r="R19" i="4"/>
  <c r="R182" i="4"/>
  <c r="R159" i="4"/>
  <c r="U159" i="4"/>
  <c r="U45" i="5"/>
  <c r="R23" i="4"/>
  <c r="U38" i="4"/>
  <c r="R38" i="4"/>
  <c r="R127" i="4"/>
  <c r="X86" i="6" l="1"/>
  <c r="Y153" i="5"/>
  <c r="U153" i="5"/>
  <c r="U38" i="5"/>
  <c r="U154" i="5"/>
  <c r="U40" i="5"/>
  <c r="R165" i="4"/>
  <c r="R140" i="4"/>
  <c r="R22" i="4"/>
  <c r="Y99" i="5"/>
  <c r="U99" i="5"/>
  <c r="U70" i="5"/>
  <c r="R66" i="4"/>
  <c r="Q58" i="6"/>
  <c r="G13" i="6"/>
  <c r="Q13" i="6" s="1"/>
  <c r="Q10" i="5"/>
  <c r="Y10" i="5" s="1"/>
  <c r="Q144" i="5"/>
  <c r="Y144" i="5" s="1"/>
  <c r="F8" i="5"/>
  <c r="P8" i="5" s="1"/>
  <c r="N8" i="4"/>
  <c r="G175" i="5"/>
  <c r="Q175" i="5" s="1"/>
  <c r="O179" i="4"/>
  <c r="G167" i="5"/>
  <c r="Q167" i="5" s="1"/>
  <c r="Y167" i="5" s="1"/>
  <c r="O171" i="4"/>
  <c r="U171" i="4" s="1"/>
  <c r="O165" i="4"/>
  <c r="U165" i="4" s="1"/>
  <c r="G161" i="5"/>
  <c r="Q161" i="5" s="1"/>
  <c r="Y161" i="5" s="1"/>
  <c r="G154" i="5"/>
  <c r="Q154" i="5" s="1"/>
  <c r="Y154" i="5" s="1"/>
  <c r="O156" i="4"/>
  <c r="U156" i="4" s="1"/>
  <c r="G146" i="5"/>
  <c r="O148" i="4"/>
  <c r="U148" i="4" s="1"/>
  <c r="O140" i="4"/>
  <c r="U140" i="4" s="1"/>
  <c r="G138" i="5"/>
  <c r="O132" i="4"/>
  <c r="U132" i="4" s="1"/>
  <c r="G130" i="5"/>
  <c r="G101" i="5"/>
  <c r="Q101" i="5" s="1"/>
  <c r="Y101" i="5" s="1"/>
  <c r="O103" i="4"/>
  <c r="U103" i="4" s="1"/>
  <c r="O102" i="4"/>
  <c r="U102" i="4" s="1"/>
  <c r="G100" i="5"/>
  <c r="G94" i="5"/>
  <c r="O96" i="4"/>
  <c r="U96" i="4" s="1"/>
  <c r="G90" i="5"/>
  <c r="Q90" i="5" s="1"/>
  <c r="Y90" i="5" s="1"/>
  <c r="O92" i="4"/>
  <c r="G86" i="5"/>
  <c r="Q86" i="5" s="1"/>
  <c r="Y86" i="5" s="1"/>
  <c r="O88" i="4"/>
  <c r="U88" i="4" s="1"/>
  <c r="G82" i="5"/>
  <c r="Q82" i="5" s="1"/>
  <c r="O84" i="4"/>
  <c r="R84" i="4" s="1"/>
  <c r="G81" i="5"/>
  <c r="Q81" i="5" s="1"/>
  <c r="O82" i="4"/>
  <c r="G70" i="5"/>
  <c r="Q70" i="5" s="1"/>
  <c r="Y70" i="5" s="1"/>
  <c r="O71" i="4"/>
  <c r="U71" i="4" s="1"/>
  <c r="O70" i="4"/>
  <c r="G69" i="5"/>
  <c r="Q69" i="5" s="1"/>
  <c r="Y69" i="5" s="1"/>
  <c r="O61" i="4"/>
  <c r="G60" i="5"/>
  <c r="O53" i="4"/>
  <c r="G52" i="5"/>
  <c r="Q52" i="5" s="1"/>
  <c r="G40" i="5"/>
  <c r="Q40" i="5" s="1"/>
  <c r="Y40" i="5" s="1"/>
  <c r="O41" i="4"/>
  <c r="U41" i="4" s="1"/>
  <c r="G38" i="5"/>
  <c r="Q38" i="5" s="1"/>
  <c r="Y38" i="5" s="1"/>
  <c r="O39" i="4"/>
  <c r="U39" i="4" s="1"/>
  <c r="O22" i="4"/>
  <c r="U22" i="4" s="1"/>
  <c r="G21" i="5"/>
  <c r="G19" i="5"/>
  <c r="O20" i="4"/>
  <c r="O8" i="4"/>
  <c r="U8" i="4" s="1"/>
  <c r="G8" i="5"/>
  <c r="S169" i="4"/>
  <c r="L165" i="5"/>
  <c r="O169" i="4"/>
  <c r="U169" i="4" s="1"/>
  <c r="S165" i="4"/>
  <c r="L161" i="5"/>
  <c r="V161" i="5" s="1"/>
  <c r="L101" i="6"/>
  <c r="Q158" i="5"/>
  <c r="Y158" i="5" s="1"/>
  <c r="L148" i="5"/>
  <c r="O150" i="4"/>
  <c r="L146" i="5"/>
  <c r="S148" i="4"/>
  <c r="L142" i="5"/>
  <c r="V142" i="5" s="1"/>
  <c r="S144" i="4"/>
  <c r="L137" i="5"/>
  <c r="V137" i="5" s="1"/>
  <c r="S139" i="4"/>
  <c r="S127" i="4"/>
  <c r="L125" i="5"/>
  <c r="S122" i="4"/>
  <c r="L120" i="5"/>
  <c r="L112" i="5"/>
  <c r="S114" i="4"/>
  <c r="S109" i="4"/>
  <c r="O109" i="4"/>
  <c r="L107" i="5"/>
  <c r="S102" i="4"/>
  <c r="L100" i="5"/>
  <c r="V100" i="5" s="1"/>
  <c r="O98" i="4"/>
  <c r="U98" i="4" s="1"/>
  <c r="L96" i="5"/>
  <c r="S98" i="4"/>
  <c r="S74" i="4"/>
  <c r="L73" i="5"/>
  <c r="S62" i="4"/>
  <c r="L61" i="5"/>
  <c r="V61" i="5" s="1"/>
  <c r="S52" i="4"/>
  <c r="L51" i="5"/>
  <c r="L49" i="5"/>
  <c r="V49" i="5" s="1"/>
  <c r="S50" i="4"/>
  <c r="O45" i="4"/>
  <c r="U45" i="4" s="1"/>
  <c r="L44" i="5"/>
  <c r="L34" i="6"/>
  <c r="Q42" i="5"/>
  <c r="Y42" i="5" s="1"/>
  <c r="L27" i="6"/>
  <c r="Q27" i="6" s="1"/>
  <c r="V27" i="6" s="1"/>
  <c r="V30" i="5"/>
  <c r="S26" i="4"/>
  <c r="L25" i="5"/>
  <c r="O26" i="4"/>
  <c r="S23" i="4"/>
  <c r="L22" i="5"/>
  <c r="L20" i="5"/>
  <c r="S21" i="4"/>
  <c r="L16" i="5"/>
  <c r="S17" i="4"/>
  <c r="L14" i="6"/>
  <c r="V11" i="5"/>
  <c r="L11" i="6"/>
  <c r="V8" i="5"/>
  <c r="L7" i="5"/>
  <c r="V7" i="5" s="1"/>
  <c r="S7" i="4"/>
  <c r="R174" i="4"/>
  <c r="R147" i="4"/>
  <c r="Q125" i="5"/>
  <c r="Y125" i="5" s="1"/>
  <c r="Q83" i="5"/>
  <c r="Y83" i="5" s="1"/>
  <c r="Y36" i="5"/>
  <c r="Q109" i="5"/>
  <c r="Y109" i="5" s="1"/>
  <c r="Q131" i="5"/>
  <c r="Q120" i="5"/>
  <c r="Q53" i="5"/>
  <c r="Y53" i="5" s="1"/>
  <c r="Q37" i="5"/>
  <c r="Q170" i="5"/>
  <c r="Q155" i="5"/>
  <c r="Q139" i="5"/>
  <c r="Y139" i="5" s="1"/>
  <c r="Q33" i="6"/>
  <c r="Q66" i="5"/>
  <c r="Y66" i="5" s="1"/>
  <c r="Q159" i="5"/>
  <c r="Y159" i="5" s="1"/>
  <c r="Q80" i="5"/>
  <c r="Y80" i="5" s="1"/>
  <c r="Q37" i="6"/>
  <c r="Q26" i="5"/>
  <c r="Y26" i="5" s="1"/>
  <c r="Q14" i="6"/>
  <c r="Q151" i="5"/>
  <c r="Y151" i="5" s="1"/>
  <c r="Y89" i="5"/>
  <c r="V94" i="5"/>
  <c r="V126" i="5"/>
  <c r="V121" i="5"/>
  <c r="V122" i="5"/>
  <c r="V152" i="5"/>
  <c r="V139" i="5"/>
  <c r="V117" i="5"/>
  <c r="V131" i="5"/>
  <c r="O100" i="4"/>
  <c r="V21" i="5"/>
  <c r="Q20" i="5"/>
  <c r="Y20" i="5" s="1"/>
  <c r="Q51" i="5"/>
  <c r="Y51" i="5" s="1"/>
  <c r="Q59" i="5"/>
  <c r="Q104" i="5"/>
  <c r="Q122" i="5"/>
  <c r="Y122" i="5" s="1"/>
  <c r="G127" i="5"/>
  <c r="Q93" i="5"/>
  <c r="Y93" i="5" s="1"/>
  <c r="V26" i="5"/>
  <c r="V67" i="5"/>
  <c r="F62" i="5"/>
  <c r="P62" i="5" s="1"/>
  <c r="N63" i="4"/>
  <c r="R63" i="4" s="1"/>
  <c r="G171" i="5"/>
  <c r="Q171" i="5" s="1"/>
  <c r="Y171" i="5" s="1"/>
  <c r="O175" i="4"/>
  <c r="G156" i="5"/>
  <c r="O160" i="4"/>
  <c r="G150" i="5"/>
  <c r="O152" i="4"/>
  <c r="G142" i="5"/>
  <c r="O144" i="4"/>
  <c r="U144" i="4" s="1"/>
  <c r="G81" i="6"/>
  <c r="Q81" i="6" s="1"/>
  <c r="Q132" i="5"/>
  <c r="Y132" i="5" s="1"/>
  <c r="O128" i="4"/>
  <c r="U128" i="4" s="1"/>
  <c r="G126" i="5"/>
  <c r="O123" i="4"/>
  <c r="U123" i="4" s="1"/>
  <c r="G121" i="5"/>
  <c r="O119" i="4"/>
  <c r="U119" i="4" s="1"/>
  <c r="G117" i="5"/>
  <c r="G77" i="5"/>
  <c r="O78" i="4"/>
  <c r="O65" i="4"/>
  <c r="U65" i="4" s="1"/>
  <c r="G64" i="5"/>
  <c r="Q64" i="5" s="1"/>
  <c r="Y64" i="5" s="1"/>
  <c r="O57" i="4"/>
  <c r="U57" i="4" s="1"/>
  <c r="G56" i="5"/>
  <c r="Q56" i="5" s="1"/>
  <c r="Y56" i="5" s="1"/>
  <c r="O49" i="4"/>
  <c r="G48" i="5"/>
  <c r="G29" i="5"/>
  <c r="Q29" i="5" s="1"/>
  <c r="O30" i="4"/>
  <c r="R30" i="4" s="1"/>
  <c r="O28" i="4"/>
  <c r="U28" i="4" s="1"/>
  <c r="G27" i="5"/>
  <c r="Q27" i="5" s="1"/>
  <c r="Y27" i="5" s="1"/>
  <c r="Q16" i="6"/>
  <c r="G9" i="5"/>
  <c r="O9" i="4"/>
  <c r="L166" i="5"/>
  <c r="V166" i="5" s="1"/>
  <c r="S170" i="4"/>
  <c r="L162" i="5"/>
  <c r="S166" i="4"/>
  <c r="S149" i="4"/>
  <c r="L147" i="5"/>
  <c r="S145" i="4"/>
  <c r="L143" i="5"/>
  <c r="L138" i="5"/>
  <c r="S140" i="4"/>
  <c r="L85" i="6"/>
  <c r="Q136" i="5"/>
  <c r="L128" i="5"/>
  <c r="O130" i="4"/>
  <c r="L124" i="5"/>
  <c r="S126" i="4"/>
  <c r="O126" i="4"/>
  <c r="L55" i="6"/>
  <c r="V103" i="5"/>
  <c r="Q103" i="5"/>
  <c r="Y103" i="5" s="1"/>
  <c r="L97" i="5"/>
  <c r="S99" i="4"/>
  <c r="S86" i="4"/>
  <c r="L84" i="5"/>
  <c r="O86" i="4"/>
  <c r="L77" i="5"/>
  <c r="V77" i="5" s="1"/>
  <c r="S78" i="4"/>
  <c r="O73" i="4"/>
  <c r="L72" i="5"/>
  <c r="S73" i="4"/>
  <c r="L68" i="5"/>
  <c r="S69" i="4"/>
  <c r="L48" i="5"/>
  <c r="S49" i="4"/>
  <c r="L43" i="5"/>
  <c r="S44" i="4"/>
  <c r="S25" i="4"/>
  <c r="L24" i="5"/>
  <c r="L19" i="5"/>
  <c r="S20" i="4"/>
  <c r="L17" i="6"/>
  <c r="Q15" i="5"/>
  <c r="L13" i="5"/>
  <c r="V13" i="5" s="1"/>
  <c r="S13" i="4"/>
  <c r="Q65" i="6"/>
  <c r="Q85" i="6"/>
  <c r="Q89" i="6"/>
  <c r="Q152" i="5"/>
  <c r="Q101" i="6"/>
  <c r="Q23" i="6"/>
  <c r="Q59" i="6"/>
  <c r="M36" i="6"/>
  <c r="W36" i="6" s="1"/>
  <c r="W44" i="5"/>
  <c r="M75" i="6"/>
  <c r="W128" i="5"/>
  <c r="M101" i="6"/>
  <c r="W158" i="5"/>
  <c r="M71" i="6"/>
  <c r="W125" i="5"/>
  <c r="M102" i="6"/>
  <c r="W159" i="5"/>
  <c r="R71" i="6"/>
  <c r="R102" i="6"/>
  <c r="M67" i="6"/>
  <c r="W121" i="5"/>
  <c r="M90" i="6"/>
  <c r="W146" i="5"/>
  <c r="R45" i="6"/>
  <c r="M68" i="6"/>
  <c r="W122" i="5"/>
  <c r="R30" i="6"/>
  <c r="R53" i="6"/>
  <c r="F34" i="5"/>
  <c r="P34" i="5" s="1"/>
  <c r="N35" i="4"/>
  <c r="R106" i="6"/>
  <c r="H157" i="5"/>
  <c r="P161" i="4"/>
  <c r="R59" i="6"/>
  <c r="R57" i="6"/>
  <c r="H82" i="5"/>
  <c r="R82" i="5" s="1"/>
  <c r="Z82" i="5" s="1"/>
  <c r="P84" i="4"/>
  <c r="R46" i="6"/>
  <c r="R44" i="6"/>
  <c r="Z44" i="6" s="1"/>
  <c r="R27" i="6"/>
  <c r="Z27" i="6" s="1"/>
  <c r="H9" i="5"/>
  <c r="P9" i="4"/>
  <c r="H7" i="5"/>
  <c r="R7" i="5" s="1"/>
  <c r="Z7" i="5" s="1"/>
  <c r="P7" i="4"/>
  <c r="R7" i="4" s="1"/>
  <c r="M175" i="5"/>
  <c r="T179" i="4"/>
  <c r="M173" i="5"/>
  <c r="T177" i="4"/>
  <c r="P172" i="4"/>
  <c r="M168" i="5"/>
  <c r="T172" i="4"/>
  <c r="M164" i="5"/>
  <c r="T168" i="4"/>
  <c r="T166" i="4"/>
  <c r="P166" i="4"/>
  <c r="M180" i="5"/>
  <c r="T159" i="4"/>
  <c r="M155" i="5"/>
  <c r="T157" i="4"/>
  <c r="P157" i="4"/>
  <c r="R157" i="4" s="1"/>
  <c r="M149" i="5"/>
  <c r="T151" i="4"/>
  <c r="M141" i="5"/>
  <c r="S143" i="4"/>
  <c r="P139" i="4"/>
  <c r="M137" i="5"/>
  <c r="T139" i="4"/>
  <c r="M135" i="5"/>
  <c r="T137" i="4"/>
  <c r="M129" i="5"/>
  <c r="T131" i="4"/>
  <c r="M127" i="5"/>
  <c r="T129" i="4"/>
  <c r="P122" i="4"/>
  <c r="M120" i="5"/>
  <c r="T122" i="4"/>
  <c r="M118" i="5"/>
  <c r="T120" i="4"/>
  <c r="P120" i="4"/>
  <c r="P116" i="4"/>
  <c r="M114" i="5"/>
  <c r="T116" i="4"/>
  <c r="P114" i="4"/>
  <c r="M112" i="5"/>
  <c r="T114" i="4"/>
  <c r="P108" i="4"/>
  <c r="T108" i="4"/>
  <c r="P106" i="4"/>
  <c r="M104" i="5"/>
  <c r="T106" i="4"/>
  <c r="P104" i="4"/>
  <c r="M102" i="5"/>
  <c r="T104" i="4"/>
  <c r="M92" i="5"/>
  <c r="T94" i="4"/>
  <c r="P86" i="4"/>
  <c r="M84" i="5"/>
  <c r="T86" i="4"/>
  <c r="M73" i="5"/>
  <c r="T74" i="4"/>
  <c r="M58" i="5"/>
  <c r="T59" i="4"/>
  <c r="M50" i="5"/>
  <c r="T51" i="4"/>
  <c r="M37" i="5"/>
  <c r="T38" i="4"/>
  <c r="M33" i="5"/>
  <c r="T34" i="4"/>
  <c r="M9" i="5"/>
  <c r="T9" i="4"/>
  <c r="H2" i="6"/>
  <c r="R2" i="6" s="1"/>
  <c r="Z2" i="6" s="1"/>
  <c r="R2" i="5"/>
  <c r="U2" i="5" s="1"/>
  <c r="AA103" i="6"/>
  <c r="Z103" i="6"/>
  <c r="V103" i="6"/>
  <c r="I101" i="6"/>
  <c r="S158" i="5"/>
  <c r="AA158" i="5" s="1"/>
  <c r="I98" i="6"/>
  <c r="S156" i="5"/>
  <c r="AA156" i="5" s="1"/>
  <c r="I96" i="6"/>
  <c r="S152" i="5"/>
  <c r="AA152" i="5" s="1"/>
  <c r="I94" i="6"/>
  <c r="S150" i="5"/>
  <c r="I92" i="6"/>
  <c r="S148" i="5"/>
  <c r="AA148" i="5" s="1"/>
  <c r="I90" i="6"/>
  <c r="S146" i="5"/>
  <c r="I89" i="6"/>
  <c r="S140" i="5"/>
  <c r="AA140" i="5" s="1"/>
  <c r="I87" i="6"/>
  <c r="S138" i="5"/>
  <c r="AA138" i="5" s="1"/>
  <c r="I85" i="6"/>
  <c r="S136" i="5"/>
  <c r="AA136" i="5" s="1"/>
  <c r="I81" i="6"/>
  <c r="S132" i="5"/>
  <c r="AA132" i="5" s="1"/>
  <c r="I78" i="6"/>
  <c r="S130" i="5"/>
  <c r="AA130" i="5" s="1"/>
  <c r="I75" i="6"/>
  <c r="S128" i="5"/>
  <c r="AA128" i="5" s="1"/>
  <c r="I72" i="6"/>
  <c r="S126" i="5"/>
  <c r="AA126" i="5" s="1"/>
  <c r="I70" i="6"/>
  <c r="S124" i="5"/>
  <c r="AA124" i="5" s="1"/>
  <c r="I61" i="6"/>
  <c r="S61" i="6" s="1"/>
  <c r="AA61" i="6" s="1"/>
  <c r="S114" i="5"/>
  <c r="AA114" i="5" s="1"/>
  <c r="I60" i="6"/>
  <c r="S60" i="6" s="1"/>
  <c r="AA60" i="6" s="1"/>
  <c r="S112" i="5"/>
  <c r="AA112" i="5" s="1"/>
  <c r="I57" i="6"/>
  <c r="S57" i="6" s="1"/>
  <c r="AA57" i="6" s="1"/>
  <c r="S106" i="5"/>
  <c r="I56" i="6"/>
  <c r="S56" i="6" s="1"/>
  <c r="AA56" i="6" s="1"/>
  <c r="S104" i="5"/>
  <c r="AA104" i="5" s="1"/>
  <c r="I53" i="6"/>
  <c r="S53" i="6" s="1"/>
  <c r="AA53" i="6" s="1"/>
  <c r="S94" i="5"/>
  <c r="AA94" i="5" s="1"/>
  <c r="I49" i="6"/>
  <c r="S49" i="6" s="1"/>
  <c r="AA49" i="6" s="1"/>
  <c r="S80" i="5"/>
  <c r="AA80" i="5" s="1"/>
  <c r="I47" i="6"/>
  <c r="S47" i="6" s="1"/>
  <c r="AA47" i="6" s="1"/>
  <c r="S68" i="5"/>
  <c r="AA68" i="5" s="1"/>
  <c r="I45" i="6"/>
  <c r="S45" i="6" s="1"/>
  <c r="AA45" i="6" s="1"/>
  <c r="S62" i="5"/>
  <c r="AA62" i="5" s="1"/>
  <c r="I44" i="6"/>
  <c r="S44" i="6" s="1"/>
  <c r="AA44" i="6" s="1"/>
  <c r="S60" i="5"/>
  <c r="AA60" i="5" s="1"/>
  <c r="I39" i="6"/>
  <c r="S39" i="6" s="1"/>
  <c r="AA39" i="6" s="1"/>
  <c r="S48" i="5"/>
  <c r="AA48" i="5" s="1"/>
  <c r="I38" i="6"/>
  <c r="S38" i="6" s="1"/>
  <c r="AA38" i="6" s="1"/>
  <c r="S46" i="5"/>
  <c r="AA46" i="5" s="1"/>
  <c r="I36" i="6"/>
  <c r="S36" i="6" s="1"/>
  <c r="AA36" i="6" s="1"/>
  <c r="S44" i="5"/>
  <c r="I34" i="6"/>
  <c r="S34" i="6" s="1"/>
  <c r="AA34" i="6" s="1"/>
  <c r="S42" i="5"/>
  <c r="AA42" i="5" s="1"/>
  <c r="I30" i="6"/>
  <c r="S30" i="6" s="1"/>
  <c r="AA30" i="6" s="1"/>
  <c r="S34" i="5"/>
  <c r="I29" i="6"/>
  <c r="S29" i="6" s="1"/>
  <c r="AA29" i="6" s="1"/>
  <c r="S32" i="5"/>
  <c r="I25" i="6"/>
  <c r="S25" i="6" s="1"/>
  <c r="AA25" i="6" s="1"/>
  <c r="S25" i="5"/>
  <c r="AA25" i="5" s="1"/>
  <c r="I23" i="6"/>
  <c r="S23" i="6" s="1"/>
  <c r="AA23" i="6" s="1"/>
  <c r="S23" i="5"/>
  <c r="AA23" i="5" s="1"/>
  <c r="I21" i="6"/>
  <c r="S21" i="6" s="1"/>
  <c r="AA21" i="6" s="1"/>
  <c r="S21" i="5"/>
  <c r="I19" i="6"/>
  <c r="S19" i="6" s="1"/>
  <c r="AA19" i="6" s="1"/>
  <c r="S19" i="5"/>
  <c r="AA19" i="5" s="1"/>
  <c r="I17" i="6"/>
  <c r="S17" i="6" s="1"/>
  <c r="AA17" i="6" s="1"/>
  <c r="S15" i="5"/>
  <c r="AA15" i="5" s="1"/>
  <c r="I13" i="6"/>
  <c r="S13" i="6" s="1"/>
  <c r="AA13" i="6" s="1"/>
  <c r="S10" i="5"/>
  <c r="M38" i="6"/>
  <c r="W38" i="6" s="1"/>
  <c r="W46" i="5"/>
  <c r="N105" i="6"/>
  <c r="X105" i="6" s="1"/>
  <c r="X165" i="5"/>
  <c r="N101" i="6"/>
  <c r="X101" i="6" s="1"/>
  <c r="X158" i="5"/>
  <c r="N98" i="6"/>
  <c r="X98" i="6" s="1"/>
  <c r="X156" i="5"/>
  <c r="N96" i="6"/>
  <c r="X96" i="6" s="1"/>
  <c r="X152" i="5"/>
  <c r="N94" i="6"/>
  <c r="X94" i="6" s="1"/>
  <c r="X150" i="5"/>
  <c r="N92" i="6"/>
  <c r="X92" i="6" s="1"/>
  <c r="X148" i="5"/>
  <c r="N90" i="6"/>
  <c r="X90" i="6" s="1"/>
  <c r="X146" i="5"/>
  <c r="N89" i="6"/>
  <c r="X89" i="6" s="1"/>
  <c r="X140" i="5"/>
  <c r="N87" i="6"/>
  <c r="X87" i="6" s="1"/>
  <c r="X138" i="5"/>
  <c r="N85" i="6"/>
  <c r="X85" i="6" s="1"/>
  <c r="X136" i="5"/>
  <c r="N81" i="6"/>
  <c r="X81" i="6" s="1"/>
  <c r="X132" i="5"/>
  <c r="N78" i="6"/>
  <c r="X78" i="6" s="1"/>
  <c r="X130" i="5"/>
  <c r="N75" i="6"/>
  <c r="X75" i="6" s="1"/>
  <c r="X128" i="5"/>
  <c r="N72" i="6"/>
  <c r="X72" i="6" s="1"/>
  <c r="X126" i="5"/>
  <c r="N70" i="6"/>
  <c r="X70" i="6" s="1"/>
  <c r="X124" i="5"/>
  <c r="N67" i="6"/>
  <c r="X67" i="6" s="1"/>
  <c r="X121" i="5"/>
  <c r="Q25" i="5"/>
  <c r="Y25" i="5" s="1"/>
  <c r="Q46" i="6"/>
  <c r="Q119" i="5"/>
  <c r="Y119" i="5" s="1"/>
  <c r="Q128" i="5"/>
  <c r="Q96" i="6"/>
  <c r="Q17" i="6"/>
  <c r="Q23" i="5"/>
  <c r="Q34" i="6"/>
  <c r="Q55" i="6"/>
  <c r="Q111" i="5"/>
  <c r="Y111" i="5" s="1"/>
  <c r="W10" i="5"/>
  <c r="W22" i="5"/>
  <c r="W30" i="5"/>
  <c r="W39" i="5"/>
  <c r="W48" i="5"/>
  <c r="W80" i="5"/>
  <c r="M19" i="6"/>
  <c r="W19" i="6" s="1"/>
  <c r="W19" i="5"/>
  <c r="M51" i="6"/>
  <c r="W51" i="6" s="1"/>
  <c r="W91" i="5"/>
  <c r="M85" i="6"/>
  <c r="W85" i="6" s="1"/>
  <c r="W136" i="5"/>
  <c r="M96" i="6"/>
  <c r="W96" i="6" s="1"/>
  <c r="W152" i="5"/>
  <c r="M88" i="6"/>
  <c r="W139" i="5"/>
  <c r="H80" i="6"/>
  <c r="R131" i="5"/>
  <c r="Z131" i="5" s="1"/>
  <c r="M63" i="6"/>
  <c r="W63" i="6" s="1"/>
  <c r="W116" i="5"/>
  <c r="M84" i="6"/>
  <c r="R84" i="6" s="1"/>
  <c r="W133" i="5"/>
  <c r="R19" i="6"/>
  <c r="Z19" i="6" s="1"/>
  <c r="R36" i="6"/>
  <c r="Z36" i="6" s="1"/>
  <c r="H172" i="5"/>
  <c r="R172" i="5" s="1"/>
  <c r="Z172" i="5" s="1"/>
  <c r="M80" i="6"/>
  <c r="W131" i="5"/>
  <c r="M20" i="6"/>
  <c r="W20" i="6" s="1"/>
  <c r="W20" i="5"/>
  <c r="M33" i="6"/>
  <c r="W33" i="6" s="1"/>
  <c r="W41" i="5"/>
  <c r="M54" i="6"/>
  <c r="W54" i="6" s="1"/>
  <c r="W97" i="5"/>
  <c r="M87" i="6"/>
  <c r="W87" i="6" s="1"/>
  <c r="W138" i="5"/>
  <c r="M95" i="6"/>
  <c r="W151" i="5"/>
  <c r="R13" i="6"/>
  <c r="Z13" i="6" s="1"/>
  <c r="R34" i="6"/>
  <c r="Z34" i="6" s="1"/>
  <c r="H166" i="5"/>
  <c r="R166" i="5" s="1"/>
  <c r="Z166" i="5" s="1"/>
  <c r="P170" i="4"/>
  <c r="R101" i="6"/>
  <c r="R95" i="6"/>
  <c r="R91" i="6"/>
  <c r="R90" i="6"/>
  <c r="H124" i="5"/>
  <c r="P126" i="4"/>
  <c r="R67" i="6"/>
  <c r="R50" i="6"/>
  <c r="R49" i="6"/>
  <c r="Z49" i="6" s="1"/>
  <c r="H59" i="5"/>
  <c r="P60" i="4"/>
  <c r="R40" i="6"/>
  <c r="Z40" i="6" s="1"/>
  <c r="R39" i="6"/>
  <c r="Z39" i="6" s="1"/>
  <c r="R37" i="6"/>
  <c r="Z37" i="6" s="1"/>
  <c r="H29" i="5"/>
  <c r="R29" i="5" s="1"/>
  <c r="Z29" i="5" s="1"/>
  <c r="P30" i="4"/>
  <c r="R25" i="6"/>
  <c r="Z25" i="6" s="1"/>
  <c r="R21" i="6"/>
  <c r="Z21" i="6" s="1"/>
  <c r="R20" i="6"/>
  <c r="Z20" i="6" s="1"/>
  <c r="R18" i="6"/>
  <c r="Z18" i="6" s="1"/>
  <c r="R16" i="6"/>
  <c r="Z16" i="6" s="1"/>
  <c r="R8" i="5"/>
  <c r="Z8" i="5" s="1"/>
  <c r="R5" i="5"/>
  <c r="U5" i="5" s="1"/>
  <c r="R4" i="5"/>
  <c r="U4" i="5" s="1"/>
  <c r="R3" i="5"/>
  <c r="U3" i="5" s="1"/>
  <c r="L34" i="5"/>
  <c r="O35" i="4"/>
  <c r="U35" i="4" s="1"/>
  <c r="M23" i="5"/>
  <c r="T24" i="4"/>
  <c r="P16" i="4"/>
  <c r="M15" i="5"/>
  <c r="T16" i="4"/>
  <c r="M11" i="6"/>
  <c r="W11" i="6" s="1"/>
  <c r="W8" i="5"/>
  <c r="V181" i="4"/>
  <c r="U46" i="5"/>
  <c r="I106" i="6"/>
  <c r="S170" i="5"/>
  <c r="AA170" i="5" s="1"/>
  <c r="I104" i="6"/>
  <c r="S164" i="5"/>
  <c r="AA164" i="5" s="1"/>
  <c r="I68" i="6"/>
  <c r="S122" i="5"/>
  <c r="AA122" i="5" s="1"/>
  <c r="I66" i="6"/>
  <c r="S66" i="6" s="1"/>
  <c r="AA66" i="6" s="1"/>
  <c r="S120" i="5"/>
  <c r="AA120" i="5" s="1"/>
  <c r="I63" i="6"/>
  <c r="S63" i="6" s="1"/>
  <c r="AA63" i="6" s="1"/>
  <c r="S116" i="5"/>
  <c r="AA116" i="5" s="1"/>
  <c r="L38" i="6"/>
  <c r="V46" i="5"/>
  <c r="N106" i="6"/>
  <c r="X106" i="6" s="1"/>
  <c r="X170" i="5"/>
  <c r="N104" i="6"/>
  <c r="X104" i="6" s="1"/>
  <c r="X164" i="5"/>
  <c r="N102" i="6"/>
  <c r="X102" i="6" s="1"/>
  <c r="X159" i="5"/>
  <c r="N100" i="6"/>
  <c r="X100" i="6" s="1"/>
  <c r="X157" i="5"/>
  <c r="N97" i="6"/>
  <c r="X97" i="6" s="1"/>
  <c r="X155" i="5"/>
  <c r="N95" i="6"/>
  <c r="X95" i="6" s="1"/>
  <c r="X151" i="5"/>
  <c r="N93" i="6"/>
  <c r="X93" i="6" s="1"/>
  <c r="X149" i="5"/>
  <c r="N91" i="6"/>
  <c r="X91" i="6" s="1"/>
  <c r="X147" i="5"/>
  <c r="N88" i="6"/>
  <c r="X88" i="6" s="1"/>
  <c r="X139" i="5"/>
  <c r="N84" i="6"/>
  <c r="X84" i="6" s="1"/>
  <c r="X133" i="5"/>
  <c r="N80" i="6"/>
  <c r="X80" i="6" s="1"/>
  <c r="X131" i="5"/>
  <c r="N77" i="6"/>
  <c r="X77" i="6" s="1"/>
  <c r="X129" i="5"/>
  <c r="N73" i="6"/>
  <c r="X73" i="6" s="1"/>
  <c r="X127" i="5"/>
  <c r="N71" i="6"/>
  <c r="X71" i="6" s="1"/>
  <c r="X125" i="5"/>
  <c r="N68" i="6"/>
  <c r="X68" i="6" s="1"/>
  <c r="X122" i="5"/>
  <c r="W160" i="5"/>
  <c r="W29" i="6"/>
  <c r="R29" i="6"/>
  <c r="W70" i="6"/>
  <c r="W81" i="6"/>
  <c r="W89" i="6"/>
  <c r="W92" i="6"/>
  <c r="R14" i="6"/>
  <c r="Z14" i="6" s="1"/>
  <c r="R22" i="6"/>
  <c r="Z22" i="6" s="1"/>
  <c r="R26" i="6"/>
  <c r="Z26" i="6" s="1"/>
  <c r="R32" i="6"/>
  <c r="Z32" i="6" s="1"/>
  <c r="R35" i="6"/>
  <c r="Z35" i="6" s="1"/>
  <c r="R47" i="6"/>
  <c r="Z47" i="6" s="1"/>
  <c r="R51" i="6"/>
  <c r="R75" i="6"/>
  <c r="R81" i="6"/>
  <c r="R89" i="6"/>
  <c r="R92" i="6"/>
  <c r="R68" i="6"/>
  <c r="W72" i="6"/>
  <c r="W78" i="6"/>
  <c r="W94" i="6"/>
  <c r="W98" i="6"/>
  <c r="W105" i="6"/>
  <c r="R24" i="6"/>
  <c r="Z24" i="6" s="1"/>
  <c r="R33" i="6"/>
  <c r="Z33" i="6" s="1"/>
  <c r="R52" i="6"/>
  <c r="R54" i="6"/>
  <c r="R58" i="6"/>
  <c r="R72" i="6"/>
  <c r="R78" i="6"/>
  <c r="R94" i="6"/>
  <c r="R98" i="6"/>
  <c r="R105" i="6"/>
  <c r="Z105" i="6" s="1"/>
  <c r="Q38" i="6"/>
  <c r="R38" i="6"/>
  <c r="Z38" i="6" s="1"/>
  <c r="S105" i="6"/>
  <c r="AA105" i="6" s="1"/>
  <c r="S102" i="6"/>
  <c r="AA102" i="6" s="1"/>
  <c r="S97" i="6"/>
  <c r="AA97" i="6" s="1"/>
  <c r="S93" i="6"/>
  <c r="AA93" i="6" s="1"/>
  <c r="S88" i="6"/>
  <c r="AA88" i="6" s="1"/>
  <c r="S80" i="6"/>
  <c r="AA80" i="6" s="1"/>
  <c r="S73" i="6"/>
  <c r="AA73" i="6" s="1"/>
  <c r="S67" i="6"/>
  <c r="AA67" i="6" s="1"/>
  <c r="S65" i="6"/>
  <c r="AA65" i="6" s="1"/>
  <c r="S64" i="6"/>
  <c r="AA64" i="6" s="1"/>
  <c r="S59" i="6"/>
  <c r="AA59" i="6" s="1"/>
  <c r="S58" i="6"/>
  <c r="AA58" i="6" s="1"/>
  <c r="S55" i="6"/>
  <c r="AA55" i="6" s="1"/>
  <c r="S54" i="6"/>
  <c r="AA54" i="6" s="1"/>
  <c r="S52" i="6"/>
  <c r="AA52" i="6" s="1"/>
  <c r="S51" i="6"/>
  <c r="AA51" i="6" s="1"/>
  <c r="S50" i="6"/>
  <c r="AA50" i="6" s="1"/>
  <c r="S46" i="6"/>
  <c r="AA46" i="6" s="1"/>
  <c r="X120" i="5"/>
  <c r="X119" i="5"/>
  <c r="X117" i="5"/>
  <c r="X116" i="5"/>
  <c r="X114" i="5"/>
  <c r="X112" i="5"/>
  <c r="X111" i="5"/>
  <c r="X109" i="5"/>
  <c r="X106" i="5"/>
  <c r="X104" i="5"/>
  <c r="X103" i="5"/>
  <c r="X97" i="5"/>
  <c r="X94" i="5"/>
  <c r="X93" i="5"/>
  <c r="X91" i="5"/>
  <c r="X83" i="5"/>
  <c r="X80" i="5"/>
  <c r="X68" i="5"/>
  <c r="X67" i="5"/>
  <c r="X62" i="5"/>
  <c r="X60" i="5"/>
  <c r="X59" i="5"/>
  <c r="X53" i="5"/>
  <c r="X51" i="5"/>
  <c r="X48" i="5"/>
  <c r="X46" i="5"/>
  <c r="X45" i="5"/>
  <c r="X44" i="5"/>
  <c r="X43" i="5"/>
  <c r="X42" i="5"/>
  <c r="X41" i="5"/>
  <c r="X39" i="5"/>
  <c r="X37" i="5"/>
  <c r="X34" i="5"/>
  <c r="X32" i="5"/>
  <c r="X30" i="5"/>
  <c r="X26" i="5"/>
  <c r="X25" i="5"/>
  <c r="X24" i="5"/>
  <c r="X23" i="5"/>
  <c r="X22" i="5"/>
  <c r="X21" i="5"/>
  <c r="X20" i="5"/>
  <c r="AA4" i="6"/>
  <c r="AA69" i="6"/>
  <c r="AB69" i="6"/>
  <c r="V69" i="6"/>
  <c r="AB62" i="6"/>
  <c r="AA62" i="6"/>
  <c r="V62" i="6"/>
  <c r="AB10" i="6"/>
  <c r="AA10" i="6"/>
  <c r="V10" i="6"/>
  <c r="Z15" i="6"/>
  <c r="W62" i="6"/>
  <c r="X62" i="6"/>
  <c r="W48" i="6"/>
  <c r="Z28" i="6"/>
  <c r="V99" i="6"/>
  <c r="V83" i="6"/>
  <c r="V79" i="6"/>
  <c r="V74" i="6"/>
  <c r="V76" i="6"/>
  <c r="S71" i="6" l="1"/>
  <c r="AA71" i="6" s="1"/>
  <c r="S77" i="6"/>
  <c r="AA77" i="6" s="1"/>
  <c r="S84" i="6"/>
  <c r="AA84" i="6" s="1"/>
  <c r="S91" i="6"/>
  <c r="AA91" i="6" s="1"/>
  <c r="S95" i="6"/>
  <c r="AA95" i="6" s="1"/>
  <c r="S100" i="6"/>
  <c r="AA100" i="6" s="1"/>
  <c r="V38" i="6"/>
  <c r="Z58" i="6"/>
  <c r="Z52" i="6"/>
  <c r="Z51" i="6"/>
  <c r="V16" i="4"/>
  <c r="U16" i="4"/>
  <c r="M23" i="6"/>
  <c r="W23" i="5"/>
  <c r="R23" i="5"/>
  <c r="Z23" i="5" s="1"/>
  <c r="V23" i="5"/>
  <c r="L30" i="6"/>
  <c r="Q30" i="6" s="1"/>
  <c r="V30" i="6" s="1"/>
  <c r="Q34" i="5"/>
  <c r="Y34" i="5" s="1"/>
  <c r="V34" i="5"/>
  <c r="V30" i="4"/>
  <c r="U30" i="4"/>
  <c r="H43" i="6"/>
  <c r="R43" i="6" s="1"/>
  <c r="R59" i="5"/>
  <c r="Z59" i="5" s="1"/>
  <c r="Z50" i="6"/>
  <c r="Z65" i="6"/>
  <c r="V126" i="4"/>
  <c r="U126" i="4"/>
  <c r="V170" i="4"/>
  <c r="U170" i="4"/>
  <c r="R170" i="4"/>
  <c r="W95" i="6"/>
  <c r="W80" i="6"/>
  <c r="W100" i="6"/>
  <c r="W88" i="6"/>
  <c r="V55" i="6"/>
  <c r="Y23" i="5"/>
  <c r="AA10" i="5"/>
  <c r="Z10" i="5"/>
  <c r="AA21" i="5"/>
  <c r="Z21" i="5"/>
  <c r="AA32" i="5"/>
  <c r="Z32" i="5"/>
  <c r="U32" i="5"/>
  <c r="AA34" i="5"/>
  <c r="Z34" i="5"/>
  <c r="AA44" i="5"/>
  <c r="Z44" i="5"/>
  <c r="AA106" i="5"/>
  <c r="U106" i="5"/>
  <c r="Z106" i="5"/>
  <c r="AA146" i="5"/>
  <c r="Z146" i="5"/>
  <c r="AA150" i="5"/>
  <c r="Z150" i="5"/>
  <c r="M12" i="6"/>
  <c r="W12" i="6" s="1"/>
  <c r="W9" i="5"/>
  <c r="V9" i="5"/>
  <c r="W33" i="5"/>
  <c r="V33" i="5"/>
  <c r="R33" i="5"/>
  <c r="M31" i="6"/>
  <c r="V37" i="5"/>
  <c r="R37" i="5"/>
  <c r="Z37" i="5" s="1"/>
  <c r="W37" i="5"/>
  <c r="W50" i="5"/>
  <c r="V50" i="5"/>
  <c r="R50" i="5"/>
  <c r="R58" i="5"/>
  <c r="W58" i="5"/>
  <c r="V58" i="5"/>
  <c r="W73" i="5"/>
  <c r="R73" i="5"/>
  <c r="Z73" i="5" s="1"/>
  <c r="W84" i="5"/>
  <c r="R84" i="5"/>
  <c r="Z84" i="5" s="1"/>
  <c r="V104" i="4"/>
  <c r="U104" i="4"/>
  <c r="M56" i="6"/>
  <c r="W104" i="5"/>
  <c r="V104" i="5"/>
  <c r="R104" i="5"/>
  <c r="Z104" i="5" s="1"/>
  <c r="V114" i="4"/>
  <c r="U114" i="4"/>
  <c r="R114" i="4"/>
  <c r="M61" i="6"/>
  <c r="W114" i="5"/>
  <c r="R114" i="5"/>
  <c r="V114" i="5"/>
  <c r="V120" i="4"/>
  <c r="U120" i="4"/>
  <c r="R120" i="4"/>
  <c r="W118" i="5"/>
  <c r="V118" i="5"/>
  <c r="R118" i="5"/>
  <c r="M66" i="6"/>
  <c r="W120" i="5"/>
  <c r="R120" i="5"/>
  <c r="Z120" i="5" s="1"/>
  <c r="V139" i="4"/>
  <c r="U139" i="4"/>
  <c r="R139" i="4"/>
  <c r="W141" i="5"/>
  <c r="V141" i="5"/>
  <c r="R141" i="5"/>
  <c r="M93" i="6"/>
  <c r="W149" i="5"/>
  <c r="R149" i="5"/>
  <c r="V166" i="4"/>
  <c r="U166" i="4"/>
  <c r="V172" i="4"/>
  <c r="U172" i="4"/>
  <c r="R172" i="4"/>
  <c r="W173" i="5"/>
  <c r="R173" i="5"/>
  <c r="V173" i="5"/>
  <c r="W175" i="5"/>
  <c r="V175" i="5"/>
  <c r="R175" i="5"/>
  <c r="V9" i="4"/>
  <c r="U9" i="4"/>
  <c r="V84" i="4"/>
  <c r="U84" i="4"/>
  <c r="Z55" i="6"/>
  <c r="Z59" i="6"/>
  <c r="R87" i="6"/>
  <c r="R96" i="6"/>
  <c r="V161" i="4"/>
  <c r="U161" i="4"/>
  <c r="Z30" i="6"/>
  <c r="W68" i="6"/>
  <c r="Z122" i="5"/>
  <c r="W106" i="6"/>
  <c r="L24" i="6"/>
  <c r="Q24" i="6" s="1"/>
  <c r="V24" i="6" s="1"/>
  <c r="V24" i="5"/>
  <c r="Q24" i="5"/>
  <c r="U73" i="4"/>
  <c r="R73" i="4"/>
  <c r="V84" i="5"/>
  <c r="U130" i="4"/>
  <c r="R130" i="4"/>
  <c r="Y136" i="5"/>
  <c r="U136" i="5"/>
  <c r="V143" i="5"/>
  <c r="Q143" i="5"/>
  <c r="L91" i="6"/>
  <c r="Q91" i="6" s="1"/>
  <c r="V91" i="6" s="1"/>
  <c r="V147" i="5"/>
  <c r="Q147" i="5"/>
  <c r="R9" i="4"/>
  <c r="V16" i="6"/>
  <c r="Y29" i="5"/>
  <c r="U49" i="4"/>
  <c r="R49" i="4"/>
  <c r="U78" i="4"/>
  <c r="R78" i="4"/>
  <c r="G64" i="6"/>
  <c r="Q64" i="6" s="1"/>
  <c r="V64" i="6" s="1"/>
  <c r="Q117" i="5"/>
  <c r="G67" i="6"/>
  <c r="Q67" i="6" s="1"/>
  <c r="V67" i="6" s="1"/>
  <c r="Q121" i="5"/>
  <c r="G72" i="6"/>
  <c r="Q72" i="6" s="1"/>
  <c r="Q126" i="5"/>
  <c r="U152" i="4"/>
  <c r="R152" i="4"/>
  <c r="U160" i="4"/>
  <c r="R160" i="4"/>
  <c r="U175" i="4"/>
  <c r="R175" i="4"/>
  <c r="Y104" i="5"/>
  <c r="U104" i="5"/>
  <c r="V32" i="6"/>
  <c r="R100" i="4"/>
  <c r="U100" i="4"/>
  <c r="V149" i="5"/>
  <c r="V14" i="6"/>
  <c r="V37" i="6"/>
  <c r="V33" i="6"/>
  <c r="V18" i="6"/>
  <c r="V57" i="6"/>
  <c r="V51" i="6"/>
  <c r="Y131" i="5"/>
  <c r="V102" i="6"/>
  <c r="L22" i="6"/>
  <c r="Q22" i="6" s="1"/>
  <c r="V22" i="6" s="1"/>
  <c r="V22" i="5"/>
  <c r="U26" i="4"/>
  <c r="R26" i="4"/>
  <c r="V96" i="5"/>
  <c r="Q96" i="5"/>
  <c r="V107" i="5"/>
  <c r="Q107" i="5"/>
  <c r="L60" i="6"/>
  <c r="Q60" i="6" s="1"/>
  <c r="V112" i="5"/>
  <c r="L90" i="6"/>
  <c r="V146" i="5"/>
  <c r="L92" i="6"/>
  <c r="Q92" i="6" s="1"/>
  <c r="Q148" i="5"/>
  <c r="V148" i="5"/>
  <c r="L105" i="6"/>
  <c r="Q105" i="6" s="1"/>
  <c r="V105" i="6" s="1"/>
  <c r="Q165" i="5"/>
  <c r="V165" i="5"/>
  <c r="G11" i="6"/>
  <c r="Q11" i="6" s="1"/>
  <c r="V11" i="6" s="1"/>
  <c r="Q8" i="5"/>
  <c r="Y8" i="5" s="1"/>
  <c r="U20" i="4"/>
  <c r="R20" i="4"/>
  <c r="G21" i="6"/>
  <c r="Q21" i="6" s="1"/>
  <c r="V21" i="6" s="1"/>
  <c r="Q21" i="5"/>
  <c r="U52" i="5"/>
  <c r="Y52" i="5"/>
  <c r="G44" i="6"/>
  <c r="Q44" i="6" s="1"/>
  <c r="V44" i="6" s="1"/>
  <c r="Q60" i="5"/>
  <c r="U82" i="4"/>
  <c r="R82" i="4"/>
  <c r="R92" i="4"/>
  <c r="U92" i="4"/>
  <c r="Q100" i="5"/>
  <c r="G78" i="6"/>
  <c r="Q78" i="6" s="1"/>
  <c r="Q130" i="5"/>
  <c r="G87" i="6"/>
  <c r="Q138" i="5"/>
  <c r="U179" i="4"/>
  <c r="R179" i="4"/>
  <c r="V2" i="6"/>
  <c r="U8" i="5"/>
  <c r="V13" i="6"/>
  <c r="V58" i="6"/>
  <c r="V95" i="6"/>
  <c r="V49" i="6"/>
  <c r="V50" i="6"/>
  <c r="Q13" i="5"/>
  <c r="Z80" i="5"/>
  <c r="Z68" i="5"/>
  <c r="Z158" i="5"/>
  <c r="Z126" i="5"/>
  <c r="U27" i="5"/>
  <c r="U109" i="5"/>
  <c r="U80" i="5"/>
  <c r="U161" i="5"/>
  <c r="Q137" i="5"/>
  <c r="R123" i="4"/>
  <c r="R156" i="4"/>
  <c r="U26" i="5"/>
  <c r="U82" i="5"/>
  <c r="U25" i="5"/>
  <c r="R171" i="4"/>
  <c r="Z148" i="5"/>
  <c r="Z130" i="5"/>
  <c r="Z140" i="5"/>
  <c r="Z19" i="5"/>
  <c r="Z60" i="5"/>
  <c r="Z152" i="5"/>
  <c r="Z138" i="5"/>
  <c r="R65" i="4"/>
  <c r="R88" i="4"/>
  <c r="R103" i="4"/>
  <c r="Q61" i="5"/>
  <c r="U116" i="5"/>
  <c r="U159" i="5"/>
  <c r="U53" i="5"/>
  <c r="U103" i="5"/>
  <c r="U51" i="5"/>
  <c r="U140" i="5"/>
  <c r="Q7" i="5"/>
  <c r="R45" i="4"/>
  <c r="Y172" i="5"/>
  <c r="U66" i="5"/>
  <c r="U122" i="5"/>
  <c r="U139" i="5"/>
  <c r="U172" i="5"/>
  <c r="R128" i="4"/>
  <c r="U158" i="5"/>
  <c r="Z54" i="6"/>
  <c r="Z29" i="6"/>
  <c r="V29" i="6"/>
  <c r="S68" i="6"/>
  <c r="AA68" i="6" s="1"/>
  <c r="S104" i="6"/>
  <c r="AA104" i="6" s="1"/>
  <c r="S106" i="6"/>
  <c r="AA106" i="6" s="1"/>
  <c r="M17" i="6"/>
  <c r="W15" i="5"/>
  <c r="V15" i="5"/>
  <c r="R15" i="5"/>
  <c r="Z15" i="5" s="1"/>
  <c r="V60" i="4"/>
  <c r="U60" i="4"/>
  <c r="R60" i="4"/>
  <c r="Z64" i="6"/>
  <c r="Z67" i="6"/>
  <c r="H70" i="6"/>
  <c r="R70" i="6" s="1"/>
  <c r="Z70" i="6" s="1"/>
  <c r="R124" i="5"/>
  <c r="Z124" i="5" s="1"/>
  <c r="Z91" i="6"/>
  <c r="W84" i="6"/>
  <c r="R80" i="6"/>
  <c r="V34" i="6"/>
  <c r="Y128" i="5"/>
  <c r="U128" i="5"/>
  <c r="V46" i="6"/>
  <c r="S70" i="6"/>
  <c r="AA70" i="6" s="1"/>
  <c r="S72" i="6"/>
  <c r="AA72" i="6" s="1"/>
  <c r="S75" i="6"/>
  <c r="AA75" i="6" s="1"/>
  <c r="S78" i="6"/>
  <c r="AA78" i="6" s="1"/>
  <c r="S81" i="6"/>
  <c r="AA81" i="6" s="1"/>
  <c r="S85" i="6"/>
  <c r="AA85" i="6" s="1"/>
  <c r="S87" i="6"/>
  <c r="AA87" i="6" s="1"/>
  <c r="S89" i="6"/>
  <c r="AA89" i="6" s="1"/>
  <c r="S90" i="6"/>
  <c r="AA90" i="6" s="1"/>
  <c r="S92" i="6"/>
  <c r="AA92" i="6" s="1"/>
  <c r="S94" i="6"/>
  <c r="AA94" i="6" s="1"/>
  <c r="S96" i="6"/>
  <c r="AA96" i="6" s="1"/>
  <c r="S98" i="6"/>
  <c r="AA98" i="6" s="1"/>
  <c r="S101" i="6"/>
  <c r="AA101" i="6" s="1"/>
  <c r="U86" i="4"/>
  <c r="V86" i="4"/>
  <c r="W92" i="5"/>
  <c r="R92" i="5"/>
  <c r="V92" i="5"/>
  <c r="W102" i="5"/>
  <c r="V102" i="5"/>
  <c r="R102" i="5"/>
  <c r="V106" i="4"/>
  <c r="U106" i="4"/>
  <c r="R106" i="4"/>
  <c r="V108" i="4"/>
  <c r="U108" i="4"/>
  <c r="R108" i="4"/>
  <c r="M60" i="6"/>
  <c r="W112" i="5"/>
  <c r="R112" i="5"/>
  <c r="Z112" i="5" s="1"/>
  <c r="V116" i="4"/>
  <c r="U116" i="4"/>
  <c r="R116" i="4"/>
  <c r="V122" i="4"/>
  <c r="U122" i="4"/>
  <c r="R122" i="4"/>
  <c r="M73" i="6"/>
  <c r="W127" i="5"/>
  <c r="V127" i="5"/>
  <c r="R127" i="5"/>
  <c r="Z127" i="5" s="1"/>
  <c r="M77" i="6"/>
  <c r="W129" i="5"/>
  <c r="R129" i="5"/>
  <c r="W135" i="5"/>
  <c r="R135" i="5"/>
  <c r="V135" i="5"/>
  <c r="W137" i="5"/>
  <c r="R137" i="5"/>
  <c r="Z137" i="5" s="1"/>
  <c r="V157" i="4"/>
  <c r="U157" i="4"/>
  <c r="M97" i="6"/>
  <c r="W155" i="5"/>
  <c r="R155" i="5"/>
  <c r="Z155" i="5" s="1"/>
  <c r="V155" i="5"/>
  <c r="W180" i="5"/>
  <c r="R180" i="5"/>
  <c r="M104" i="6"/>
  <c r="W164" i="5"/>
  <c r="V164" i="5"/>
  <c r="R164" i="5"/>
  <c r="W168" i="5"/>
  <c r="R168" i="5"/>
  <c r="V168" i="5"/>
  <c r="V7" i="4"/>
  <c r="U7" i="4"/>
  <c r="R11" i="6"/>
  <c r="Z11" i="6" s="1"/>
  <c r="H12" i="6"/>
  <c r="R12" i="6" s="1"/>
  <c r="Z12" i="6" s="1"/>
  <c r="R9" i="5"/>
  <c r="Z9" i="5" s="1"/>
  <c r="Z46" i="6"/>
  <c r="Z57" i="6"/>
  <c r="R85" i="6"/>
  <c r="Z85" i="6" s="1"/>
  <c r="R88" i="6"/>
  <c r="H100" i="6"/>
  <c r="R100" i="6" s="1"/>
  <c r="R157" i="5"/>
  <c r="R35" i="4"/>
  <c r="Z53" i="6"/>
  <c r="Z45" i="6"/>
  <c r="W90" i="6"/>
  <c r="W67" i="6"/>
  <c r="Z102" i="6"/>
  <c r="R63" i="6"/>
  <c r="W102" i="6"/>
  <c r="W71" i="6"/>
  <c r="W91" i="6"/>
  <c r="W101" i="6"/>
  <c r="W75" i="6"/>
  <c r="V59" i="6"/>
  <c r="V129" i="5"/>
  <c r="Y152" i="5"/>
  <c r="U152" i="5"/>
  <c r="V89" i="6"/>
  <c r="V65" i="6"/>
  <c r="Z46" i="5"/>
  <c r="L19" i="6"/>
  <c r="V19" i="5"/>
  <c r="L35" i="6"/>
  <c r="Q35" i="6" s="1"/>
  <c r="V35" i="6" s="1"/>
  <c r="Q43" i="5"/>
  <c r="V43" i="5"/>
  <c r="L39" i="6"/>
  <c r="V48" i="5"/>
  <c r="L47" i="6"/>
  <c r="Q47" i="6" s="1"/>
  <c r="V47" i="6" s="1"/>
  <c r="V68" i="5"/>
  <c r="Q68" i="5"/>
  <c r="V72" i="5"/>
  <c r="Q72" i="5"/>
  <c r="R86" i="4"/>
  <c r="L54" i="6"/>
  <c r="Q54" i="6" s="1"/>
  <c r="V54" i="6" s="1"/>
  <c r="V97" i="5"/>
  <c r="R126" i="4"/>
  <c r="L70" i="6"/>
  <c r="Q70" i="6" s="1"/>
  <c r="V124" i="5"/>
  <c r="Q124" i="5"/>
  <c r="L75" i="6"/>
  <c r="Q75" i="6" s="1"/>
  <c r="V75" i="6" s="1"/>
  <c r="V128" i="5"/>
  <c r="L87" i="6"/>
  <c r="V138" i="5"/>
  <c r="Q162" i="5"/>
  <c r="V162" i="5"/>
  <c r="G12" i="6"/>
  <c r="Q12" i="6" s="1"/>
  <c r="V12" i="6" s="1"/>
  <c r="Q9" i="5"/>
  <c r="G39" i="6"/>
  <c r="Q39" i="6" s="1"/>
  <c r="V39" i="6" s="1"/>
  <c r="Q48" i="5"/>
  <c r="V45" i="6"/>
  <c r="Q77" i="5"/>
  <c r="V81" i="6"/>
  <c r="Q142" i="5"/>
  <c r="G94" i="6"/>
  <c r="Q94" i="6" s="1"/>
  <c r="V94" i="6" s="1"/>
  <c r="Q150" i="5"/>
  <c r="G98" i="6"/>
  <c r="Q98" i="6" s="1"/>
  <c r="V98" i="6" s="1"/>
  <c r="Q156" i="5"/>
  <c r="U62" i="5"/>
  <c r="G73" i="6"/>
  <c r="Q73" i="6" s="1"/>
  <c r="Q127" i="5"/>
  <c r="Q112" i="5"/>
  <c r="Y59" i="5"/>
  <c r="Q97" i="5"/>
  <c r="Q22" i="5"/>
  <c r="Y170" i="5"/>
  <c r="U170" i="5"/>
  <c r="U37" i="5"/>
  <c r="Y37" i="5"/>
  <c r="Y120" i="5"/>
  <c r="V106" i="6"/>
  <c r="Q16" i="5"/>
  <c r="V16" i="5"/>
  <c r="L20" i="6"/>
  <c r="Q20" i="6" s="1"/>
  <c r="V20" i="6" s="1"/>
  <c r="V20" i="5"/>
  <c r="L25" i="6"/>
  <c r="Q25" i="6" s="1"/>
  <c r="V25" i="6" s="1"/>
  <c r="V25" i="5"/>
  <c r="L36" i="6"/>
  <c r="Q36" i="6" s="1"/>
  <c r="V36" i="6" s="1"/>
  <c r="Q44" i="5"/>
  <c r="V44" i="5"/>
  <c r="L40" i="6"/>
  <c r="Q40" i="6" s="1"/>
  <c r="V40" i="6" s="1"/>
  <c r="V51" i="5"/>
  <c r="V73" i="5"/>
  <c r="U109" i="4"/>
  <c r="R109" i="4"/>
  <c r="L66" i="6"/>
  <c r="Q66" i="6" s="1"/>
  <c r="V120" i="5"/>
  <c r="L71" i="6"/>
  <c r="Q71" i="6" s="1"/>
  <c r="V71" i="6" s="1"/>
  <c r="V125" i="5"/>
  <c r="R150" i="4"/>
  <c r="U150" i="4"/>
  <c r="G19" i="6"/>
  <c r="Q19" i="6" s="1"/>
  <c r="V19" i="6" s="1"/>
  <c r="Q19" i="5"/>
  <c r="U53" i="4"/>
  <c r="R53" i="4"/>
  <c r="U61" i="4"/>
  <c r="R61" i="4"/>
  <c r="U70" i="4"/>
  <c r="R70" i="4"/>
  <c r="Y81" i="5"/>
  <c r="U81" i="5"/>
  <c r="Y82" i="5"/>
  <c r="G53" i="6"/>
  <c r="Q53" i="6" s="1"/>
  <c r="V53" i="6" s="1"/>
  <c r="Q94" i="5"/>
  <c r="G90" i="6"/>
  <c r="Q90" i="6" s="1"/>
  <c r="V90" i="6" s="1"/>
  <c r="Q146" i="5"/>
  <c r="Y175" i="5"/>
  <c r="R8" i="4"/>
  <c r="Q84" i="5"/>
  <c r="V52" i="6"/>
  <c r="V68" i="6"/>
  <c r="V26" i="6"/>
  <c r="V180" i="5"/>
  <c r="Z132" i="5"/>
  <c r="Z94" i="5"/>
  <c r="Z128" i="5"/>
  <c r="Z25" i="5"/>
  <c r="U42" i="5"/>
  <c r="U64" i="5"/>
  <c r="U86" i="5"/>
  <c r="U101" i="5"/>
  <c r="U144" i="5"/>
  <c r="R57" i="4"/>
  <c r="R104" i="4"/>
  <c r="R41" i="4"/>
  <c r="U125" i="5"/>
  <c r="R98" i="4"/>
  <c r="R132" i="4"/>
  <c r="R148" i="4"/>
  <c r="R39" i="4"/>
  <c r="U23" i="5"/>
  <c r="U90" i="5"/>
  <c r="R169" i="4"/>
  <c r="R161" i="4"/>
  <c r="U10" i="5"/>
  <c r="U69" i="5"/>
  <c r="Q73" i="5"/>
  <c r="Z48" i="5"/>
  <c r="Z170" i="5"/>
  <c r="Z156" i="5"/>
  <c r="Z42" i="5"/>
  <c r="Z116" i="5"/>
  <c r="Z136" i="5"/>
  <c r="Z62" i="5"/>
  <c r="Q166" i="5"/>
  <c r="R28" i="4"/>
  <c r="R71" i="4"/>
  <c r="R96" i="4"/>
  <c r="U119" i="5"/>
  <c r="U56" i="5"/>
  <c r="U120" i="5"/>
  <c r="U151" i="5"/>
  <c r="U83" i="5"/>
  <c r="U29" i="5"/>
  <c r="U111" i="5"/>
  <c r="U171" i="5"/>
  <c r="R16" i="4"/>
  <c r="U59" i="5"/>
  <c r="U132" i="5"/>
  <c r="U20" i="5"/>
  <c r="U93" i="5"/>
  <c r="U131" i="5"/>
  <c r="Q49" i="5"/>
  <c r="R166" i="4"/>
  <c r="R102" i="4"/>
  <c r="R119" i="4"/>
  <c r="R144" i="4"/>
  <c r="U167" i="5"/>
  <c r="Y19" i="5" l="1"/>
  <c r="U19" i="5"/>
  <c r="Y44" i="5"/>
  <c r="U44" i="5"/>
  <c r="Y22" i="5"/>
  <c r="U22" i="5"/>
  <c r="Y127" i="5"/>
  <c r="U127" i="5"/>
  <c r="Y162" i="5"/>
  <c r="U162" i="5"/>
  <c r="Z100" i="6"/>
  <c r="V100" i="6"/>
  <c r="W104" i="6"/>
  <c r="R104" i="6"/>
  <c r="W77" i="6"/>
  <c r="R77" i="6"/>
  <c r="Z102" i="5"/>
  <c r="Y102" i="5"/>
  <c r="U102" i="5"/>
  <c r="Y165" i="5"/>
  <c r="U165" i="5"/>
  <c r="V92" i="6"/>
  <c r="Y155" i="5"/>
  <c r="Y126" i="5"/>
  <c r="U126" i="5"/>
  <c r="Y121" i="5"/>
  <c r="U121" i="5"/>
  <c r="Y117" i="5"/>
  <c r="U117" i="5"/>
  <c r="Y143" i="5"/>
  <c r="U143" i="5"/>
  <c r="Y15" i="5"/>
  <c r="V101" i="6"/>
  <c r="Z106" i="6"/>
  <c r="Z87" i="6"/>
  <c r="Z149" i="5"/>
  <c r="U149" i="5"/>
  <c r="Y149" i="5"/>
  <c r="W93" i="6"/>
  <c r="R93" i="6"/>
  <c r="Z118" i="5"/>
  <c r="U118" i="5"/>
  <c r="Y118" i="5"/>
  <c r="W56" i="6"/>
  <c r="R56" i="6"/>
  <c r="Z50" i="5"/>
  <c r="Y50" i="5"/>
  <c r="U50" i="5"/>
  <c r="W31" i="6"/>
  <c r="R31" i="6"/>
  <c r="Z90" i="6"/>
  <c r="Z43" i="6"/>
  <c r="V43" i="6"/>
  <c r="Z92" i="6"/>
  <c r="Z78" i="6"/>
  <c r="V84" i="6"/>
  <c r="Y49" i="5"/>
  <c r="U49" i="5"/>
  <c r="Y166" i="5"/>
  <c r="U166" i="5"/>
  <c r="Y73" i="5"/>
  <c r="U73" i="5"/>
  <c r="Y84" i="5"/>
  <c r="U84" i="5"/>
  <c r="Y72" i="5"/>
  <c r="U72" i="5"/>
  <c r="Y68" i="5"/>
  <c r="U68" i="5"/>
  <c r="Y43" i="5"/>
  <c r="U43" i="5"/>
  <c r="Z63" i="6"/>
  <c r="V63" i="6"/>
  <c r="W97" i="6"/>
  <c r="R97" i="6"/>
  <c r="Z135" i="5"/>
  <c r="U135" i="5"/>
  <c r="Y135" i="5"/>
  <c r="Z129" i="5"/>
  <c r="U129" i="5"/>
  <c r="Y129" i="5"/>
  <c r="W73" i="6"/>
  <c r="R73" i="6"/>
  <c r="Z73" i="6" s="1"/>
  <c r="Z92" i="5"/>
  <c r="Y92" i="5"/>
  <c r="U92" i="5"/>
  <c r="Z89" i="6"/>
  <c r="Z72" i="6"/>
  <c r="U155" i="5"/>
  <c r="Y7" i="5"/>
  <c r="U7" i="5"/>
  <c r="Y13" i="5"/>
  <c r="U13" i="5"/>
  <c r="Y138" i="5"/>
  <c r="U138" i="5"/>
  <c r="Y130" i="5"/>
  <c r="U130" i="5"/>
  <c r="Y100" i="5"/>
  <c r="U100" i="5"/>
  <c r="Y146" i="5"/>
  <c r="U146" i="5"/>
  <c r="Y94" i="5"/>
  <c r="U94" i="5"/>
  <c r="Y16" i="5"/>
  <c r="U16" i="5"/>
  <c r="Y97" i="5"/>
  <c r="U97" i="5"/>
  <c r="Y112" i="5"/>
  <c r="U112" i="5"/>
  <c r="V73" i="6"/>
  <c r="Y156" i="5"/>
  <c r="U156" i="5"/>
  <c r="Y150" i="5"/>
  <c r="U150" i="5"/>
  <c r="Y142" i="5"/>
  <c r="U142" i="5"/>
  <c r="U77" i="5"/>
  <c r="Y77" i="5"/>
  <c r="Y48" i="5"/>
  <c r="U48" i="5"/>
  <c r="Y9" i="5"/>
  <c r="U9" i="5"/>
  <c r="Y124" i="5"/>
  <c r="U124" i="5"/>
  <c r="V70" i="6"/>
  <c r="Z157" i="5"/>
  <c r="U157" i="5"/>
  <c r="Y157" i="5"/>
  <c r="Z88" i="6"/>
  <c r="V88" i="6"/>
  <c r="Z168" i="5"/>
  <c r="U168" i="5"/>
  <c r="Y168" i="5"/>
  <c r="Z164" i="5"/>
  <c r="U164" i="5"/>
  <c r="Y164" i="5"/>
  <c r="Z180" i="5"/>
  <c r="Y180" i="5"/>
  <c r="U180" i="5"/>
  <c r="W60" i="6"/>
  <c r="R60" i="6"/>
  <c r="Z60" i="6" s="1"/>
  <c r="Z80" i="6"/>
  <c r="V80" i="6"/>
  <c r="Z101" i="6"/>
  <c r="W17" i="6"/>
  <c r="R17" i="6"/>
  <c r="Z75" i="6"/>
  <c r="Y61" i="5"/>
  <c r="U61" i="5"/>
  <c r="U15" i="5"/>
  <c r="Y137" i="5"/>
  <c r="U137" i="5"/>
  <c r="Q87" i="6"/>
  <c r="V87" i="6" s="1"/>
  <c r="V78" i="6"/>
  <c r="Y60" i="5"/>
  <c r="U60" i="5"/>
  <c r="Y21" i="5"/>
  <c r="U21" i="5"/>
  <c r="Y148" i="5"/>
  <c r="U148" i="5"/>
  <c r="Y107" i="5"/>
  <c r="U107" i="5"/>
  <c r="Y96" i="5"/>
  <c r="U96" i="5"/>
  <c r="V72" i="6"/>
  <c r="Y147" i="5"/>
  <c r="U147" i="5"/>
  <c r="Y24" i="5"/>
  <c r="U24" i="5"/>
  <c r="V85" i="6"/>
  <c r="Z71" i="6"/>
  <c r="U34" i="5"/>
  <c r="Z96" i="6"/>
  <c r="Z175" i="5"/>
  <c r="U175" i="5"/>
  <c r="Z173" i="5"/>
  <c r="U173" i="5"/>
  <c r="Y173" i="5"/>
  <c r="Z141" i="5"/>
  <c r="U141" i="5"/>
  <c r="Y141" i="5"/>
  <c r="W66" i="6"/>
  <c r="R66" i="6"/>
  <c r="Z66" i="6" s="1"/>
  <c r="Z114" i="5"/>
  <c r="Y114" i="5"/>
  <c r="U114" i="5"/>
  <c r="W61" i="6"/>
  <c r="R61" i="6"/>
  <c r="Z58" i="5"/>
  <c r="U58" i="5"/>
  <c r="Y58" i="5"/>
  <c r="Z33" i="5"/>
  <c r="Y33" i="5"/>
  <c r="U33" i="5"/>
  <c r="V96" i="6"/>
  <c r="Z95" i="6"/>
  <c r="W23" i="6"/>
  <c r="R23" i="6"/>
  <c r="Z81" i="6"/>
  <c r="Z68" i="6"/>
  <c r="Z98" i="6"/>
  <c r="Z94" i="6"/>
  <c r="Z84" i="6"/>
  <c r="V66" i="6" l="1"/>
  <c r="Z56" i="6"/>
  <c r="V56" i="6"/>
  <c r="Z77" i="6"/>
  <c r="V77" i="6"/>
  <c r="Z104" i="6"/>
  <c r="V104" i="6"/>
  <c r="Z23" i="6"/>
  <c r="V23" i="6"/>
  <c r="Z61" i="6"/>
  <c r="V61" i="6"/>
  <c r="Z17" i="6"/>
  <c r="V17" i="6"/>
  <c r="Z97" i="6"/>
  <c r="V97" i="6"/>
  <c r="Z31" i="6"/>
  <c r="V31" i="6"/>
  <c r="Z93" i="6"/>
  <c r="V93" i="6"/>
  <c r="V60" i="6"/>
</calcChain>
</file>

<file path=xl/sharedStrings.xml><?xml version="1.0" encoding="utf-8"?>
<sst xmlns="http://schemas.openxmlformats.org/spreadsheetml/2006/main" count="5706" uniqueCount="1054">
  <si>
    <t>TITLE</t>
  </si>
  <si>
    <t>ISSN</t>
  </si>
  <si>
    <t>PUBLISHER</t>
  </si>
  <si>
    <t xml:space="preserve">Paid £ 2013/2014 </t>
  </si>
  <si>
    <t>SUBJECT</t>
  </si>
  <si>
    <t>FORMAT</t>
  </si>
  <si>
    <t>No. of Subs</t>
  </si>
  <si>
    <t>Electronic Usage (Jan-Dec 2014)</t>
  </si>
  <si>
    <t>ACM Digital Library</t>
  </si>
  <si>
    <t/>
  </si>
  <si>
    <t xml:space="preserve">ACM </t>
  </si>
  <si>
    <t>COMP &amp; INFO SCI</t>
  </si>
  <si>
    <t>E</t>
  </si>
  <si>
    <t xml:space="preserve">Acta Crystallographica A: Foundations of Crystallography </t>
  </si>
  <si>
    <t xml:space="preserve">0108-7673 </t>
  </si>
  <si>
    <t xml:space="preserve">Wiley </t>
  </si>
  <si>
    <t>CHEMISTRY</t>
  </si>
  <si>
    <t xml:space="preserve">Acta Crystallographica B: Structural Science </t>
  </si>
  <si>
    <t xml:space="preserve">0108-7681 </t>
  </si>
  <si>
    <t xml:space="preserve">Acta Crystallographica C: Crystal Structure Communications </t>
  </si>
  <si>
    <t xml:space="preserve">0108-2701 </t>
  </si>
  <si>
    <t xml:space="preserve">Acta Informatica </t>
  </si>
  <si>
    <t xml:space="preserve">0001-5903 </t>
  </si>
  <si>
    <t xml:space="preserve">Springer </t>
  </si>
  <si>
    <t>PHYSICS</t>
  </si>
  <si>
    <t xml:space="preserve">Advances in Carbohydrate Chemistry and Biochemistry </t>
  </si>
  <si>
    <t xml:space="preserve">0065-2318 </t>
  </si>
  <si>
    <t xml:space="preserve">Elsevier Science </t>
  </si>
  <si>
    <t xml:space="preserve">Advances in Colloid and Interface Science </t>
  </si>
  <si>
    <t xml:space="preserve">0001-8686 </t>
  </si>
  <si>
    <t xml:space="preserve">Advances in Immunology </t>
  </si>
  <si>
    <t xml:space="preserve">0065-2776 </t>
  </si>
  <si>
    <t>SIPBS</t>
  </si>
  <si>
    <t xml:space="preserve">Advances in Microbial Physiology </t>
  </si>
  <si>
    <t xml:space="preserve">0065-2911 </t>
  </si>
  <si>
    <t xml:space="preserve">Advances in Parasitology </t>
  </si>
  <si>
    <t xml:space="preserve">0065-308X </t>
  </si>
  <si>
    <t xml:space="preserve">Advances in Pharmacology </t>
  </si>
  <si>
    <t xml:space="preserve">1054-3589 </t>
  </si>
  <si>
    <t xml:space="preserve">Elsevier </t>
  </si>
  <si>
    <t xml:space="preserve">AIP Select with Extended Backfiles (9 titles) </t>
  </si>
  <si>
    <t xml:space="preserve">American Institute of Physics </t>
  </si>
  <si>
    <t xml:space="preserve">American Chemical Society Web Editions (37  titles) </t>
  </si>
  <si>
    <t xml:space="preserve">American Chemical Society </t>
  </si>
  <si>
    <t xml:space="preserve">American Journal of Health-System Pharmacy </t>
  </si>
  <si>
    <t xml:space="preserve">1079-2082 </t>
  </si>
  <si>
    <t xml:space="preserve">American Society of Health System </t>
  </si>
  <si>
    <t>PE</t>
  </si>
  <si>
    <t>American Journal of Medicine</t>
  </si>
  <si>
    <t>0002-9343</t>
  </si>
  <si>
    <t>Elsevier Science</t>
  </si>
  <si>
    <t xml:space="preserve">American Journal of Physics </t>
  </si>
  <si>
    <t xml:space="preserve">0002-9505 </t>
  </si>
  <si>
    <t xml:space="preserve">American Association of Physics Teachers </t>
  </si>
  <si>
    <t xml:space="preserve">American Journal of Physiology </t>
  </si>
  <si>
    <t xml:space="preserve">0002-9513 </t>
  </si>
  <si>
    <t xml:space="preserve">American Physiological Society </t>
  </si>
  <si>
    <t xml:space="preserve">American Mathematical Monthly </t>
  </si>
  <si>
    <t xml:space="preserve">0002-9890 </t>
  </si>
  <si>
    <t xml:space="preserve">Mathematical Association of America </t>
  </si>
  <si>
    <t>MATHEMATICS &amp; STATS</t>
  </si>
  <si>
    <t xml:space="preserve">American Society for Microbiology: Complete Online Package (12 titles) </t>
  </si>
  <si>
    <t xml:space="preserve">American Society for Microbiology </t>
  </si>
  <si>
    <t xml:space="preserve">Analytica Chimica Acta </t>
  </si>
  <si>
    <t xml:space="preserve">0003-2670 </t>
  </si>
  <si>
    <t xml:space="preserve">Analytical Biochemistry </t>
  </si>
  <si>
    <t xml:space="preserve">0003-2697 </t>
  </si>
  <si>
    <t xml:space="preserve">Angewandte Chemie (International Edition) </t>
  </si>
  <si>
    <t xml:space="preserve">0044-8249 </t>
  </si>
  <si>
    <t xml:space="preserve">Annals of Statistics </t>
  </si>
  <si>
    <t xml:space="preserve">0090-5364 </t>
  </si>
  <si>
    <t xml:space="preserve">Institute of Mathematical Statistics </t>
  </si>
  <si>
    <t xml:space="preserve">Annual Review of Astronomy and Astrophysics </t>
  </si>
  <si>
    <t>0066-4146</t>
  </si>
  <si>
    <t xml:space="preserve">Annual Reviews </t>
  </si>
  <si>
    <t xml:space="preserve">Annual Review of Biochemistry </t>
  </si>
  <si>
    <t>0066-4154</t>
  </si>
  <si>
    <t xml:space="preserve">Annual Review of Cell and Developmental Biology </t>
  </si>
  <si>
    <t xml:space="preserve">1081-0706 </t>
  </si>
  <si>
    <t xml:space="preserve">Annual Review of Fluid Mechanics </t>
  </si>
  <si>
    <t xml:space="preserve">0066-4189 </t>
  </si>
  <si>
    <t xml:space="preserve">Annual Review of Genetics </t>
  </si>
  <si>
    <t xml:space="preserve">0066-4197 </t>
  </si>
  <si>
    <t xml:space="preserve">Annual Review of Immunology </t>
  </si>
  <si>
    <t xml:space="preserve">0732-0582 </t>
  </si>
  <si>
    <t>Annual Review of Information Science and Technology**</t>
  </si>
  <si>
    <t>0066-4200</t>
  </si>
  <si>
    <t xml:space="preserve">Annual Review of Microbiology </t>
  </si>
  <si>
    <t xml:space="preserve">0066-4227 </t>
  </si>
  <si>
    <t xml:space="preserve">Annual Review of Pharmacology and Toxicology </t>
  </si>
  <si>
    <t xml:space="preserve">0362-1642 </t>
  </si>
  <si>
    <t xml:space="preserve">Annual Review of Physiology </t>
  </si>
  <si>
    <t xml:space="preserve">0066-4278 </t>
  </si>
  <si>
    <t xml:space="preserve">Antonie van Leeuwenhoek/Biodegradation </t>
  </si>
  <si>
    <t>125/36</t>
  </si>
  <si>
    <t xml:space="preserve">Applied Mathematical Modelling </t>
  </si>
  <si>
    <t xml:space="preserve">0307-904X </t>
  </si>
  <si>
    <t xml:space="preserve">Applied Mathematics and Computation </t>
  </si>
  <si>
    <t xml:space="preserve">0096-3003 </t>
  </si>
  <si>
    <t xml:space="preserve">Applied Microbiology and Biotechnology </t>
  </si>
  <si>
    <t xml:space="preserve">0175-7598 </t>
  </si>
  <si>
    <t xml:space="preserve">Applied Numerical Mathematics </t>
  </si>
  <si>
    <t xml:space="preserve">0168-9274 </t>
  </si>
  <si>
    <t xml:space="preserve">Applied Optics </t>
  </si>
  <si>
    <t xml:space="preserve">0003-6935 </t>
  </si>
  <si>
    <t xml:space="preserve">Optical Society of America </t>
  </si>
  <si>
    <t xml:space="preserve">Applied Physics A </t>
  </si>
  <si>
    <t xml:space="preserve">0947-8396 </t>
  </si>
  <si>
    <t xml:space="preserve">Applied Physics B </t>
  </si>
  <si>
    <t xml:space="preserve">0946-2171 </t>
  </si>
  <si>
    <t xml:space="preserve">Applied Spectroscopy </t>
  </si>
  <si>
    <t xml:space="preserve">0003-7028 </t>
  </si>
  <si>
    <t xml:space="preserve">Society for Applied Spectroscopy </t>
  </si>
  <si>
    <t xml:space="preserve">Applied Statistics </t>
  </si>
  <si>
    <t xml:space="preserve">0035-9254 </t>
  </si>
  <si>
    <t>APS ALL Package - Tier 3 - (includes Physical Review A,B,C,D,E / Physical Review Letters / Physical Revew Online Archive / Reviews of Modern Physics / Physical Review Applied)</t>
  </si>
  <si>
    <t>Americal Physical Society</t>
  </si>
  <si>
    <t xml:space="preserve">Archive for Rational Mechanics and Analysis </t>
  </si>
  <si>
    <t xml:space="preserve">0003-9527 </t>
  </si>
  <si>
    <t xml:space="preserve">Archives of Microbiology </t>
  </si>
  <si>
    <t xml:space="preserve">0302-8933 </t>
  </si>
  <si>
    <t>Arthritis and Rheumatism</t>
  </si>
  <si>
    <t>532/93</t>
  </si>
  <si>
    <t xml:space="preserve">Artificial Intelligence </t>
  </si>
  <si>
    <t xml:space="preserve">0004-3702 </t>
  </si>
  <si>
    <t xml:space="preserve">Basic and Clinical Pharmacology and Toxicology </t>
  </si>
  <si>
    <t xml:space="preserve">1742-7835 </t>
  </si>
  <si>
    <t xml:space="preserve">Biochemical and Biophysical Research Communications </t>
  </si>
  <si>
    <t xml:space="preserve">0006-291X </t>
  </si>
  <si>
    <t xml:space="preserve">Biochemical Journal/Biochemical Society Transactions </t>
  </si>
  <si>
    <t xml:space="preserve">Portland Press </t>
  </si>
  <si>
    <t>770/252</t>
  </si>
  <si>
    <t xml:space="preserve">Biochemical Pharmacology </t>
  </si>
  <si>
    <t xml:space="preserve">0006-2952 </t>
  </si>
  <si>
    <t xml:space="preserve">Biochimica et Biophysica Acta: 9 Sections </t>
  </si>
  <si>
    <t xml:space="preserve">Biology Letters </t>
  </si>
  <si>
    <t xml:space="preserve">1744-9561 </t>
  </si>
  <si>
    <t xml:space="preserve">Royal Society </t>
  </si>
  <si>
    <t xml:space="preserve">Biometrics </t>
  </si>
  <si>
    <t xml:space="preserve">0006-341X </t>
  </si>
  <si>
    <t xml:space="preserve">Biometrika </t>
  </si>
  <si>
    <t xml:space="preserve">0006-3444 </t>
  </si>
  <si>
    <t xml:space="preserve">Oxford University Press </t>
  </si>
  <si>
    <t xml:space="preserve">Bioorganic Chemistry </t>
  </si>
  <si>
    <t xml:space="preserve">0045-2068 </t>
  </si>
  <si>
    <t xml:space="preserve">Biophysical Journal </t>
  </si>
  <si>
    <t xml:space="preserve">0006-3495 </t>
  </si>
  <si>
    <t>Elsevier Science / Cell Press</t>
  </si>
  <si>
    <t xml:space="preserve">Biotechnology Letters </t>
  </si>
  <si>
    <t xml:space="preserve">0141-5492 </t>
  </si>
  <si>
    <t xml:space="preserve">BIT </t>
  </si>
  <si>
    <t xml:space="preserve">0006-3835 </t>
  </si>
  <si>
    <t xml:space="preserve">BMJ. British Medical Journal </t>
  </si>
  <si>
    <t xml:space="preserve">0959-8138 </t>
  </si>
  <si>
    <t xml:space="preserve">BMJ Publishing Group </t>
  </si>
  <si>
    <t xml:space="preserve">British Journal of Clinical Pharmacology </t>
  </si>
  <si>
    <t xml:space="preserve">0306-5251 </t>
  </si>
  <si>
    <t xml:space="preserve">British Journal of Pharmacology </t>
  </si>
  <si>
    <t xml:space="preserve">0007-1188 </t>
  </si>
  <si>
    <t xml:space="preserve">Bulletin of the Chemical Society of Japan </t>
  </si>
  <si>
    <t xml:space="preserve">0009-2673 </t>
  </si>
  <si>
    <t xml:space="preserve">Chemical Society of Japan </t>
  </si>
  <si>
    <t xml:space="preserve">Bulletin of the London Mathematical Society </t>
  </si>
  <si>
    <t xml:space="preserve">0024-6093 </t>
  </si>
  <si>
    <t xml:space="preserve">Canadian Journal of Chemistry </t>
  </si>
  <si>
    <t xml:space="preserve">0008-4042 </t>
  </si>
  <si>
    <t xml:space="preserve">National Research Council Canada </t>
  </si>
  <si>
    <t>Canadian Journal of Fisheries and Aquatic Sciences</t>
  </si>
  <si>
    <t>1205-7533</t>
  </si>
  <si>
    <t>National Research Council Canada</t>
  </si>
  <si>
    <t>na</t>
  </si>
  <si>
    <t>Cancer Research / Clinical Cancer Research / Cancer Reviews Online (AACR package)</t>
  </si>
  <si>
    <t xml:space="preserve">American Association for Cancer Research </t>
  </si>
  <si>
    <t>1016/558</t>
  </si>
  <si>
    <t xml:space="preserve">Carbon </t>
  </si>
  <si>
    <t xml:space="preserve">0008-6223 </t>
  </si>
  <si>
    <t xml:space="preserve">Catalysis </t>
  </si>
  <si>
    <t xml:space="preserve">0140-0568 </t>
  </si>
  <si>
    <t xml:space="preserve">Royal Society of Chemistry </t>
  </si>
  <si>
    <t xml:space="preserve">Cell </t>
  </si>
  <si>
    <t xml:space="preserve">0092-8674 </t>
  </si>
  <si>
    <t xml:space="preserve">ChemBioChem </t>
  </si>
  <si>
    <t xml:space="preserve">1439-4227 </t>
  </si>
  <si>
    <t xml:space="preserve">Chemical Physics Letters </t>
  </si>
  <si>
    <t xml:space="preserve">0009-2614 </t>
  </si>
  <si>
    <t xml:space="preserve">Chemical Senses </t>
  </si>
  <si>
    <t xml:space="preserve">0379-864X </t>
  </si>
  <si>
    <t xml:space="preserve">Chemico-Biological Interactions </t>
  </si>
  <si>
    <t xml:space="preserve">0009-2797 </t>
  </si>
  <si>
    <t xml:space="preserve">Chemistry Letters </t>
  </si>
  <si>
    <t xml:space="preserve">0366-7022 </t>
  </si>
  <si>
    <t xml:space="preserve">Chemistry: a European Journal </t>
  </si>
  <si>
    <t xml:space="preserve">0947-6539 </t>
  </si>
  <si>
    <t xml:space="preserve">Chemometrics and Intelligent Laboratory Systems </t>
  </si>
  <si>
    <t xml:space="preserve">0169-7439 </t>
  </si>
  <si>
    <t xml:space="preserve">ChemPhysChem </t>
  </si>
  <si>
    <t xml:space="preserve">1439-4235 </t>
  </si>
  <si>
    <t xml:space="preserve">Chromatographia </t>
  </si>
  <si>
    <t xml:space="preserve">0009-5893 </t>
  </si>
  <si>
    <t xml:space="preserve">Clinical and Experimental Immunology </t>
  </si>
  <si>
    <t xml:space="preserve">0009-9104 </t>
  </si>
  <si>
    <t xml:space="preserve">Clinical and Experimental Pharmacology and Physiology </t>
  </si>
  <si>
    <t xml:space="preserve">0305-1870 </t>
  </si>
  <si>
    <t xml:space="preserve">Clinical Chemistry </t>
  </si>
  <si>
    <t xml:space="preserve">0009-9147 </t>
  </si>
  <si>
    <t xml:space="preserve">American Association for Clinical Chemistry </t>
  </si>
  <si>
    <t xml:space="preserve">Clinical Pharmacology and Therapeutics </t>
  </si>
  <si>
    <t xml:space="preserve">0009-9236 </t>
  </si>
  <si>
    <t xml:space="preserve">Clinical Science </t>
  </si>
  <si>
    <t xml:space="preserve">0143-5221 </t>
  </si>
  <si>
    <t xml:space="preserve">Colloid and Polymer Science </t>
  </si>
  <si>
    <t xml:space="preserve">0303-402X </t>
  </si>
  <si>
    <t>Communications on Pure and Applied Mathematics**</t>
  </si>
  <si>
    <t>0010-3640</t>
  </si>
  <si>
    <t xml:space="preserve">Computer Communications </t>
  </si>
  <si>
    <t xml:space="preserve">0140-3664 </t>
  </si>
  <si>
    <t xml:space="preserve">Computer Journal </t>
  </si>
  <si>
    <t xml:space="preserve">0010-4620 </t>
  </si>
  <si>
    <t xml:space="preserve">Computer Networks: International Journal of Computer and Telecommunications Networking </t>
  </si>
  <si>
    <t xml:space="preserve">1389-1286 </t>
  </si>
  <si>
    <t xml:space="preserve">Computer Physics Communications </t>
  </si>
  <si>
    <t xml:space="preserve">0010-4655 </t>
  </si>
  <si>
    <t xml:space="preserve">Contemporary Physics </t>
  </si>
  <si>
    <t xml:space="preserve">0010-7514 </t>
  </si>
  <si>
    <t xml:space="preserve">Taylor &amp; Francis </t>
  </si>
  <si>
    <t xml:space="preserve">Continuum Mechanics and Thermodynamics </t>
  </si>
  <si>
    <t xml:space="preserve">0935-1175 </t>
  </si>
  <si>
    <t xml:space="preserve">Coordination Chemistry Reviews </t>
  </si>
  <si>
    <t xml:space="preserve">0010-8545 </t>
  </si>
  <si>
    <t xml:space="preserve">Current Opinion in Cell Biology </t>
  </si>
  <si>
    <t xml:space="preserve">0955-0674 </t>
  </si>
  <si>
    <t xml:space="preserve">Discrete and Continuous Dynamical Systems </t>
  </si>
  <si>
    <t xml:space="preserve">1078-0947 </t>
  </si>
  <si>
    <t xml:space="preserve">American Institute of Mathematical Sciences </t>
  </si>
  <si>
    <t xml:space="preserve">Drug Metabolism and Disposition </t>
  </si>
  <si>
    <t xml:space="preserve">0090-9556 </t>
  </si>
  <si>
    <t xml:space="preserve">American Society for Pharmacology and Experimental Therapeutics </t>
  </si>
  <si>
    <t xml:space="preserve">Drugs </t>
  </si>
  <si>
    <t>0012-6667</t>
  </si>
  <si>
    <t>Adis International (Springer)</t>
  </si>
  <si>
    <t>ECS ALL Package (Journal of the Electrochemical Society/Interface/ECS Solid State Letters/ECS Electrochemistry Letters/ECS Journal of Solid State Science and Technology)</t>
  </si>
  <si>
    <t xml:space="preserve">Electrochemical Society </t>
  </si>
  <si>
    <t xml:space="preserve">EMBO Journal / EMBO Reports </t>
  </si>
  <si>
    <t>50/46</t>
  </si>
  <si>
    <t xml:space="preserve">Empirical Software Engineering </t>
  </si>
  <si>
    <t xml:space="preserve">1382-3256 </t>
  </si>
  <si>
    <t xml:space="preserve">Endocrinology/Molecular Endocrinology </t>
  </si>
  <si>
    <t xml:space="preserve">Endocrine Society </t>
  </si>
  <si>
    <t>67/33</t>
  </si>
  <si>
    <t xml:space="preserve">Enzyme and Microbial Technology </t>
  </si>
  <si>
    <t xml:space="preserve">0141-0229 </t>
  </si>
  <si>
    <t xml:space="preserve">Epidemiology and Infection </t>
  </si>
  <si>
    <t xml:space="preserve">0950-2688 </t>
  </si>
  <si>
    <t xml:space="preserve">Cambridge University Press </t>
  </si>
  <si>
    <t xml:space="preserve">ESAIM Mathematical Modelling and Numerical Analysis </t>
  </si>
  <si>
    <t>0764-583X</t>
  </si>
  <si>
    <t>EDP Sciences</t>
  </si>
  <si>
    <t xml:space="preserve">European Food Research and Technology </t>
  </si>
  <si>
    <t xml:space="preserve">1438-2377 </t>
  </si>
  <si>
    <t xml:space="preserve">European Journal of Applied Mathematics </t>
  </si>
  <si>
    <t xml:space="preserve">0956-7925 </t>
  </si>
  <si>
    <t xml:space="preserve">European Journal of Applied Physiology </t>
  </si>
  <si>
    <t xml:space="preserve">1439-6319 </t>
  </si>
  <si>
    <t xml:space="preserve">European Journal of Immunology </t>
  </si>
  <si>
    <t xml:space="preserve">0014-2980 </t>
  </si>
  <si>
    <t xml:space="preserve">European Journal of Inorganic Chemistry </t>
  </si>
  <si>
    <t xml:space="preserve">1434-1948 </t>
  </si>
  <si>
    <t xml:space="preserve">European Journal of Mechanics A &amp; B </t>
  </si>
  <si>
    <t>150/259</t>
  </si>
  <si>
    <t xml:space="preserve">European Journal of Medicinal Chemistry (Chimica Therapeutica) </t>
  </si>
  <si>
    <t xml:space="preserve">0223-5234 </t>
  </si>
  <si>
    <t xml:space="preserve">European Journal of Neuroscience </t>
  </si>
  <si>
    <t xml:space="preserve">0953-816X </t>
  </si>
  <si>
    <t xml:space="preserve">European Journal of Organic Chemistry </t>
  </si>
  <si>
    <t xml:space="preserve">1434-193X </t>
  </si>
  <si>
    <t xml:space="preserve">European Journal of Pharmacology </t>
  </si>
  <si>
    <t xml:space="preserve">0014-2999 </t>
  </si>
  <si>
    <t xml:space="preserve">European Journal of Physics </t>
  </si>
  <si>
    <t xml:space="preserve">0143-0807 </t>
  </si>
  <si>
    <t xml:space="preserve">Institute of Physics Publishing </t>
  </si>
  <si>
    <t xml:space="preserve">European Physical Journal D: Atoms, Molecules, Clusters and Optical Physics </t>
  </si>
  <si>
    <t xml:space="preserve">1434-6060 </t>
  </si>
  <si>
    <t xml:space="preserve">European Physical Journal E </t>
  </si>
  <si>
    <t xml:space="preserve">1292-8941 </t>
  </si>
  <si>
    <t>European Physical Journal: Applied Physics</t>
  </si>
  <si>
    <t>1286-0050</t>
  </si>
  <si>
    <t xml:space="preserve">European Polymer Journal </t>
  </si>
  <si>
    <t xml:space="preserve">0014-3057 </t>
  </si>
  <si>
    <t xml:space="preserve">Experimental Biology and Medicine </t>
  </si>
  <si>
    <t xml:space="preserve">1535-3702 </t>
  </si>
  <si>
    <t xml:space="preserve">Sage - Royal Society of Medicine Press </t>
  </si>
  <si>
    <t xml:space="preserve">Experimental Physiology </t>
  </si>
  <si>
    <t xml:space="preserve">0958-0670 </t>
  </si>
  <si>
    <t xml:space="preserve">Experiments in Fluids </t>
  </si>
  <si>
    <t xml:space="preserve">0723-4864 </t>
  </si>
  <si>
    <t xml:space="preserve">Expert Systems </t>
  </si>
  <si>
    <t xml:space="preserve">0266-4720 </t>
  </si>
  <si>
    <t xml:space="preserve">FASEB Journal </t>
  </si>
  <si>
    <t xml:space="preserve">0892-6638 </t>
  </si>
  <si>
    <t xml:space="preserve">FASEB </t>
  </si>
  <si>
    <t xml:space="preserve">FEBS Journal </t>
  </si>
  <si>
    <t xml:space="preserve">1742-464X </t>
  </si>
  <si>
    <t xml:space="preserve">FEBS Letters </t>
  </si>
  <si>
    <t xml:space="preserve">0014-5793 </t>
  </si>
  <si>
    <t xml:space="preserve">FEMS Microbiology Letters </t>
  </si>
  <si>
    <t xml:space="preserve">0378-1097 </t>
  </si>
  <si>
    <t xml:space="preserve">Fertility and Sterility </t>
  </si>
  <si>
    <t xml:space="preserve">0015-0282 </t>
  </si>
  <si>
    <t xml:space="preserve">Food Technology </t>
  </si>
  <si>
    <t xml:space="preserve">0015-6639 </t>
  </si>
  <si>
    <t xml:space="preserve">Institute of Food Technologists </t>
  </si>
  <si>
    <t xml:space="preserve">Forensic Science International </t>
  </si>
  <si>
    <t xml:space="preserve">0379-0738 </t>
  </si>
  <si>
    <t xml:space="preserve">Helvetica Chimica Acta </t>
  </si>
  <si>
    <t xml:space="preserve">0018-019X </t>
  </si>
  <si>
    <t xml:space="preserve">IMA Journal of Applied Mathematics/IMA Journal of Numerical Analysis </t>
  </si>
  <si>
    <t xml:space="preserve">Immunology </t>
  </si>
  <si>
    <t xml:space="preserve">0019-2805 </t>
  </si>
  <si>
    <t xml:space="preserve">Immunology and Cell Biology </t>
  </si>
  <si>
    <t xml:space="preserve">0818-9641 </t>
  </si>
  <si>
    <t xml:space="preserve">Nature Publishing Group </t>
  </si>
  <si>
    <t xml:space="preserve">Information and Software Technology </t>
  </si>
  <si>
    <t xml:space="preserve">0950-5849 </t>
  </si>
  <si>
    <t xml:space="preserve">Information Processing and Management </t>
  </si>
  <si>
    <t xml:space="preserve">0306-4573 </t>
  </si>
  <si>
    <t xml:space="preserve">Information Retrieval </t>
  </si>
  <si>
    <t xml:space="preserve">1386-4564 </t>
  </si>
  <si>
    <t xml:space="preserve">Information Society </t>
  </si>
  <si>
    <t xml:space="preserve">0197-2243 </t>
  </si>
  <si>
    <t xml:space="preserve">Routledge (part of Taylor &amp; Francis Group) </t>
  </si>
  <si>
    <t xml:space="preserve">Information Systems </t>
  </si>
  <si>
    <t xml:space="preserve">0094-453X </t>
  </si>
  <si>
    <t xml:space="preserve">Inorganica Chimica Acta </t>
  </si>
  <si>
    <t xml:space="preserve">0020-1693 </t>
  </si>
  <si>
    <t xml:space="preserve">Institute of Physics Consortium - JISC Collections Fee </t>
  </si>
  <si>
    <t xml:space="preserve">Institute of Physics NESLi2 Option 1 (50 - 19 (Package A) - 5 (individ subs) = 26 ) </t>
  </si>
  <si>
    <t xml:space="preserve">Institute of Physics Package A (19 Research &amp; Review Titles) </t>
  </si>
  <si>
    <t xml:space="preserve">Integral Equations and Operator Theory </t>
  </si>
  <si>
    <t xml:space="preserve">0378-620X </t>
  </si>
  <si>
    <t xml:space="preserve">International Biodeterioration and Biodegradation </t>
  </si>
  <si>
    <t xml:space="preserve">0964-8305 </t>
  </si>
  <si>
    <t xml:space="preserve">International Journal of Food Science and Technology </t>
  </si>
  <si>
    <t xml:space="preserve">0950-5423 </t>
  </si>
  <si>
    <t xml:space="preserve">International Journal of Information Management </t>
  </si>
  <si>
    <t xml:space="preserve">0268-4012 </t>
  </si>
  <si>
    <t xml:space="preserve">International Journal of Multiphase Flow </t>
  </si>
  <si>
    <t xml:space="preserve">0301-9322 </t>
  </si>
  <si>
    <t xml:space="preserve">International Journal of Non-linear Mechanics </t>
  </si>
  <si>
    <t xml:space="preserve">0020-7462 </t>
  </si>
  <si>
    <t xml:space="preserve">International Journal of Pharmaceutics </t>
  </si>
  <si>
    <t xml:space="preserve">0378-5173 </t>
  </si>
  <si>
    <t xml:space="preserve">International Journal of Pharmacy Practice </t>
  </si>
  <si>
    <t xml:space="preserve">0961-7671 </t>
  </si>
  <si>
    <t xml:space="preserve">International Journal on Digital Libraries </t>
  </si>
  <si>
    <t xml:space="preserve">1432-5012 </t>
  </si>
  <si>
    <t xml:space="preserve">International Statistical Review </t>
  </si>
  <si>
    <t xml:space="preserve">0306-7734 </t>
  </si>
  <si>
    <t xml:space="preserve">JETP Letters </t>
  </si>
  <si>
    <t xml:space="preserve">0021-3640 </t>
  </si>
  <si>
    <t xml:space="preserve">Journal of Academic Librarianship </t>
  </si>
  <si>
    <t xml:space="preserve">0099-1333 </t>
  </si>
  <si>
    <t>Journal of Analytical Toxicology **</t>
  </si>
  <si>
    <t>0146-4760</t>
  </si>
  <si>
    <t xml:space="preserve">Journal of Applied Crystallography </t>
  </si>
  <si>
    <t xml:space="preserve">0021-8898 </t>
  </si>
  <si>
    <t xml:space="preserve">Journal of Applied Ecology </t>
  </si>
  <si>
    <t xml:space="preserve">0021-8901 </t>
  </si>
  <si>
    <t xml:space="preserve">Journal of Applied Microbiology/Letters in Applied Microbiology </t>
  </si>
  <si>
    <t>279/85</t>
  </si>
  <si>
    <t xml:space="preserve">Journal of Applied Physiology </t>
  </si>
  <si>
    <t xml:space="preserve">8750-7587 </t>
  </si>
  <si>
    <t xml:space="preserve">Journal of Biochemistry </t>
  </si>
  <si>
    <t xml:space="preserve">0021-924X </t>
  </si>
  <si>
    <t xml:space="preserve">Journal of Biological Chemistry </t>
  </si>
  <si>
    <t xml:space="preserve">0021-9258 </t>
  </si>
  <si>
    <t xml:space="preserve">American Society for Biochemistry and Molecular Biology </t>
  </si>
  <si>
    <t xml:space="preserve">Journal of Biomedical Informatics </t>
  </si>
  <si>
    <t xml:space="preserve">1532-0464 </t>
  </si>
  <si>
    <t xml:space="preserve">Journal of Cardiovascular Pharmacology </t>
  </si>
  <si>
    <t xml:space="preserve">0160-2446 </t>
  </si>
  <si>
    <t xml:space="preserve">Lippincott Williams &amp; Wilkins </t>
  </si>
  <si>
    <t xml:space="preserve">Journal of Catalysis </t>
  </si>
  <si>
    <t xml:space="preserve">0021-9517 </t>
  </si>
  <si>
    <t xml:space="preserve">Journal of Cell Biology </t>
  </si>
  <si>
    <t xml:space="preserve">0021-9525 </t>
  </si>
  <si>
    <t xml:space="preserve">Rockefeller University Press </t>
  </si>
  <si>
    <t xml:space="preserve">Journal of Chemical Thermodynamics </t>
  </si>
  <si>
    <t xml:space="preserve">0021-9614 </t>
  </si>
  <si>
    <t xml:space="preserve">Journal of Chromatography A &amp; B </t>
  </si>
  <si>
    <t>2261/657</t>
  </si>
  <si>
    <t xml:space="preserve">Journal of Clinical Pharmacy and Therapeutics </t>
  </si>
  <si>
    <t xml:space="preserve">0269-4727 </t>
  </si>
  <si>
    <t xml:space="preserve">Journal of Colloid and Interface Science </t>
  </si>
  <si>
    <t xml:space="preserve">0021-9797 </t>
  </si>
  <si>
    <t xml:space="preserve">Journal of Computational and Applied Mathematics </t>
  </si>
  <si>
    <t xml:space="preserve">0377-0427 </t>
  </si>
  <si>
    <t xml:space="preserve">Journal of Computational Physics </t>
  </si>
  <si>
    <t xml:space="preserve">0021-9991 </t>
  </si>
  <si>
    <t xml:space="preserve">Journal of Controlled Release </t>
  </si>
  <si>
    <t xml:space="preserve">0168-3659 </t>
  </si>
  <si>
    <t xml:space="preserve">Journal of Crystal Growth </t>
  </si>
  <si>
    <t xml:space="preserve">0022-0248 </t>
  </si>
  <si>
    <t>Journal of Ecology**</t>
  </si>
  <si>
    <t>0022-0477</t>
  </si>
  <si>
    <t xml:space="preserve">Journal of Elasticity </t>
  </si>
  <si>
    <t xml:space="preserve">0374-3535 </t>
  </si>
  <si>
    <t xml:space="preserve">Journal of Engineering Mathematics </t>
  </si>
  <si>
    <t xml:space="preserve">0022-0833 </t>
  </si>
  <si>
    <t xml:space="preserve">Journal of Experimental Medicine </t>
  </si>
  <si>
    <t xml:space="preserve">0022-1007 </t>
  </si>
  <si>
    <t xml:space="preserve">Journal of Food Science </t>
  </si>
  <si>
    <t xml:space="preserve">0022-1147 </t>
  </si>
  <si>
    <t xml:space="preserve">Journal of Forensic Sciences </t>
  </si>
  <si>
    <t xml:space="preserve">0022-1198 </t>
  </si>
  <si>
    <t xml:space="preserve">Journal of Heterocyclic Chemistry </t>
  </si>
  <si>
    <t xml:space="preserve">0022-152X </t>
  </si>
  <si>
    <t xml:space="preserve">Journal of Immunological Methods </t>
  </si>
  <si>
    <t xml:space="preserve">0022-1759 </t>
  </si>
  <si>
    <t xml:space="preserve">Journal of Immunology </t>
  </si>
  <si>
    <t xml:space="preserve">0022-1767 </t>
  </si>
  <si>
    <t xml:space="preserve">American Association of Immunologists </t>
  </si>
  <si>
    <t xml:space="preserve">Journal of Infectious Diseases </t>
  </si>
  <si>
    <t xml:space="preserve">0022-1899 </t>
  </si>
  <si>
    <t xml:space="preserve">Journal of Lipid Research </t>
  </si>
  <si>
    <t xml:space="preserve">0022-2275 </t>
  </si>
  <si>
    <t>American Society for Biochemistry and Molecular Biology</t>
  </si>
  <si>
    <t xml:space="preserve">Journal of Low Temperature Physics </t>
  </si>
  <si>
    <t xml:space="preserve">0022-2291 </t>
  </si>
  <si>
    <t xml:space="preserve">Journal of Luminescence </t>
  </si>
  <si>
    <t xml:space="preserve">0022-2313 </t>
  </si>
  <si>
    <t xml:space="preserve">Journal of Mathematical Analysis and Applications </t>
  </si>
  <si>
    <t xml:space="preserve">0022-247X </t>
  </si>
  <si>
    <t xml:space="preserve">Journal of Mathematical Biology </t>
  </si>
  <si>
    <t xml:space="preserve">0303-6812 </t>
  </si>
  <si>
    <t xml:space="preserve">Journal of Medical Microbiology </t>
  </si>
  <si>
    <t xml:space="preserve">0022-2615 </t>
  </si>
  <si>
    <t xml:space="preserve">Society for General Microbiology </t>
  </si>
  <si>
    <t xml:space="preserve">Journal of Microscopy </t>
  </si>
  <si>
    <t xml:space="preserve">0022-2720 </t>
  </si>
  <si>
    <t xml:space="preserve">Journal of Modern Optics </t>
  </si>
  <si>
    <t xml:space="preserve">0950-0340 </t>
  </si>
  <si>
    <t xml:space="preserve">Journal of Molecular Biology </t>
  </si>
  <si>
    <t xml:space="preserve">0022-2836 </t>
  </si>
  <si>
    <t xml:space="preserve">Journal of Neurochemistry </t>
  </si>
  <si>
    <t xml:space="preserve">0022-3042 </t>
  </si>
  <si>
    <t xml:space="preserve">Journal of Neurophysiology </t>
  </si>
  <si>
    <t xml:space="preserve">0022-3077 </t>
  </si>
  <si>
    <t xml:space="preserve">Journal of Non-Newtonian Fluid Mechanics </t>
  </si>
  <si>
    <t xml:space="preserve">0377-0257 </t>
  </si>
  <si>
    <t xml:space="preserve">Journal of Organometallic Chemistry </t>
  </si>
  <si>
    <t xml:space="preserve">0022-328X </t>
  </si>
  <si>
    <t xml:space="preserve">Journal of Parasitology </t>
  </si>
  <si>
    <t xml:space="preserve">0022-3395 </t>
  </si>
  <si>
    <t xml:space="preserve">Allen Press </t>
  </si>
  <si>
    <t xml:space="preserve">Journal of Pharmaceutical and Biomedical Analysis </t>
  </si>
  <si>
    <t xml:space="preserve">0731-7085 </t>
  </si>
  <si>
    <t xml:space="preserve">Journal of Pharmaceutical Sciences </t>
  </si>
  <si>
    <t xml:space="preserve">0022-3549 </t>
  </si>
  <si>
    <t xml:space="preserve">Journal of Pharmacokinetics and Pharmacodynamics </t>
  </si>
  <si>
    <t xml:space="preserve">1567-567X </t>
  </si>
  <si>
    <t xml:space="preserve">Journal of Pharmacology and Experimental Therapeutics </t>
  </si>
  <si>
    <t xml:space="preserve">0022-3565 </t>
  </si>
  <si>
    <t xml:space="preserve">Journal of Pharmacy and Pharmacology </t>
  </si>
  <si>
    <t xml:space="preserve">0022-3573 </t>
  </si>
  <si>
    <t xml:space="preserve">Journal of Physical and Chemical Reference Data </t>
  </si>
  <si>
    <t xml:space="preserve">0047-2689 </t>
  </si>
  <si>
    <t xml:space="preserve">Journal of Physics and Chemistry of Solids </t>
  </si>
  <si>
    <t xml:space="preserve">0022-3697 </t>
  </si>
  <si>
    <t xml:space="preserve">Journal of Physiology </t>
  </si>
  <si>
    <t xml:space="preserve">0022-3751 </t>
  </si>
  <si>
    <t xml:space="preserve">Journal of Plasma Physics </t>
  </si>
  <si>
    <t xml:space="preserve">0022-3778 </t>
  </si>
  <si>
    <t xml:space="preserve">Journal of Polymer Science A &amp; B </t>
  </si>
  <si>
    <t>253/188</t>
  </si>
  <si>
    <t>Journal of Spectral Theory</t>
  </si>
  <si>
    <t>1664-0403</t>
  </si>
  <si>
    <t>European Mathematical Society</t>
  </si>
  <si>
    <t xml:space="preserve">Journal of Strategic Information Systems </t>
  </si>
  <si>
    <t xml:space="preserve">0963-8687 </t>
  </si>
  <si>
    <t xml:space="preserve">Journal of Systems and Software </t>
  </si>
  <si>
    <t xml:space="preserve">0164-1212 </t>
  </si>
  <si>
    <t xml:space="preserve">Journal of the American Medical Association </t>
  </si>
  <si>
    <t xml:space="preserve">0002-9955 </t>
  </si>
  <si>
    <t xml:space="preserve">American Medical Association </t>
  </si>
  <si>
    <t xml:space="preserve">Journal of the American Pharmacists Association </t>
  </si>
  <si>
    <t xml:space="preserve">1086-5802 </t>
  </si>
  <si>
    <t xml:space="preserve">American Pharmacists Association </t>
  </si>
  <si>
    <t xml:space="preserve">Journal of the American Society for Information Science and Technology </t>
  </si>
  <si>
    <t xml:space="preserve">1532-2882 </t>
  </si>
  <si>
    <t xml:space="preserve">Journal of the American Statistical Association </t>
  </si>
  <si>
    <t xml:space="preserve">0162-1459 </t>
  </si>
  <si>
    <t xml:space="preserve">Journal of the Optical Society of America: A </t>
  </si>
  <si>
    <t xml:space="preserve">0740-3232 </t>
  </si>
  <si>
    <t xml:space="preserve">Journal of the Optical Society of America: B </t>
  </si>
  <si>
    <t xml:space="preserve">0740-3224 </t>
  </si>
  <si>
    <t xml:space="preserve">Journal of the Royal Statistical Society A: Statistics in Society / Significance </t>
  </si>
  <si>
    <t>141/15</t>
  </si>
  <si>
    <t xml:space="preserve">Journal of the Royal Statistical Society B: Statistical Methodology </t>
  </si>
  <si>
    <t xml:space="preserve">1369-7412 </t>
  </si>
  <si>
    <t xml:space="preserve">Journal of the Science of Food and Agriculture </t>
  </si>
  <si>
    <t xml:space="preserve">0022-5142 </t>
  </si>
  <si>
    <t>Journal of Vacuum Science and Technology A &amp; B / Surface Science Spectra</t>
  </si>
  <si>
    <t xml:space="preserve">American Vacuum Society </t>
  </si>
  <si>
    <t>160/285/3</t>
  </si>
  <si>
    <t xml:space="preserve">Knowledge and Process Management </t>
  </si>
  <si>
    <t xml:space="preserve">1092-4604 </t>
  </si>
  <si>
    <t xml:space="preserve">Lancet </t>
  </si>
  <si>
    <t xml:space="preserve">0140-6736 </t>
  </si>
  <si>
    <t>Laser and Photonics Reviews</t>
  </si>
  <si>
    <t>1863-8899</t>
  </si>
  <si>
    <t xml:space="preserve">Lasers in Medical Science </t>
  </si>
  <si>
    <t xml:space="preserve">0268-8921 </t>
  </si>
  <si>
    <t xml:space="preserve">Library Quarterly </t>
  </si>
  <si>
    <t xml:space="preserve">0024-2519 </t>
  </si>
  <si>
    <t xml:space="preserve">University of Chicago Press </t>
  </si>
  <si>
    <t xml:space="preserve">Library Trends </t>
  </si>
  <si>
    <t xml:space="preserve">0024-2594 </t>
  </si>
  <si>
    <t xml:space="preserve">John Hopkins University Press </t>
  </si>
  <si>
    <t xml:space="preserve">Lipids </t>
  </si>
  <si>
    <t xml:space="preserve">0024-4201 </t>
  </si>
  <si>
    <t xml:space="preserve">Liquid Crystals </t>
  </si>
  <si>
    <t xml:space="preserve">0267-8292 </t>
  </si>
  <si>
    <t xml:space="preserve">Macromolecular Symposia </t>
  </si>
  <si>
    <t xml:space="preserve">1022-1360 </t>
  </si>
  <si>
    <t xml:space="preserve">Markov Processes and Related Fields </t>
  </si>
  <si>
    <t xml:space="preserve">1024-2953 </t>
  </si>
  <si>
    <t xml:space="preserve">Polymat </t>
  </si>
  <si>
    <t xml:space="preserve">Mathematical Methods in the Applied Sciences </t>
  </si>
  <si>
    <t xml:space="preserve">0170-4214 </t>
  </si>
  <si>
    <t>Mathematical Modelling of Natural Phenomena</t>
  </si>
  <si>
    <t>1760-6101</t>
  </si>
  <si>
    <t xml:space="preserve">Mathematical Models and Methods in Applied Sciences </t>
  </si>
  <si>
    <t xml:space="preserve">1793-6314 </t>
  </si>
  <si>
    <t>World Scientific</t>
  </si>
  <si>
    <t xml:space="preserve">Mathematics of Computation </t>
  </si>
  <si>
    <t xml:space="preserve">0025-5718 </t>
  </si>
  <si>
    <t xml:space="preserve">American Mathematical Society </t>
  </si>
  <si>
    <t xml:space="preserve">MathSciNet </t>
  </si>
  <si>
    <t>SCIENCE DATABASES</t>
  </si>
  <si>
    <t>D</t>
  </si>
  <si>
    <t xml:space="preserve">Microbiology </t>
  </si>
  <si>
    <t xml:space="preserve">1350-0872 </t>
  </si>
  <si>
    <t xml:space="preserve">Molecular and Cellular Endocrinology </t>
  </si>
  <si>
    <t xml:space="preserve">0303-7207 </t>
  </si>
  <si>
    <t xml:space="preserve">Molecular Pharmacology </t>
  </si>
  <si>
    <t xml:space="preserve">0026-895X </t>
  </si>
  <si>
    <t xml:space="preserve">American Society for Pharmacology and Experimental Pharmaceutics </t>
  </si>
  <si>
    <t xml:space="preserve">Nature </t>
  </si>
  <si>
    <t>0028-0836</t>
  </si>
  <si>
    <t>SCIENCE GENERAL</t>
  </si>
  <si>
    <t xml:space="preserve">Nature - JISC Collections Fee </t>
  </si>
  <si>
    <t xml:space="preserve">Nature Biotechnology </t>
  </si>
  <si>
    <t xml:space="preserve">1087-0156 </t>
  </si>
  <si>
    <t xml:space="preserve">Nature Cell Biology </t>
  </si>
  <si>
    <t>1476-4679</t>
  </si>
  <si>
    <t xml:space="preserve">Nature Chemistry </t>
  </si>
  <si>
    <t>1755-4349</t>
  </si>
  <si>
    <t xml:space="preserve">Nature Immunology </t>
  </si>
  <si>
    <t xml:space="preserve">1529-2916 </t>
  </si>
  <si>
    <t>Nature Materials</t>
  </si>
  <si>
    <t>1476-4660</t>
  </si>
  <si>
    <t xml:space="preserve">Nature Medicine </t>
  </si>
  <si>
    <t xml:space="preserve">1078-8956 </t>
  </si>
  <si>
    <t xml:space="preserve">Nature Nanotechnology </t>
  </si>
  <si>
    <t xml:space="preserve">1748-3395 </t>
  </si>
  <si>
    <t xml:space="preserve">Nature Photonics </t>
  </si>
  <si>
    <t>1749-4893</t>
  </si>
  <si>
    <t xml:space="preserve">Nature Physics </t>
  </si>
  <si>
    <t xml:space="preserve">1745-2481 </t>
  </si>
  <si>
    <t xml:space="preserve">Nature Reviews Drug Discovery </t>
  </si>
  <si>
    <t xml:space="preserve">1474-1784 </t>
  </si>
  <si>
    <t>Nature Reviews Microbiology</t>
  </si>
  <si>
    <t xml:space="preserve">1740-1534 </t>
  </si>
  <si>
    <t xml:space="preserve">Naunyn-Schmiedeberg's Archives of Pharmacology </t>
  </si>
  <si>
    <t xml:space="preserve">0028-1298 </t>
  </si>
  <si>
    <t xml:space="preserve">New England Journal of Medicine </t>
  </si>
  <si>
    <t xml:space="preserve">0028-4793 </t>
  </si>
  <si>
    <t xml:space="preserve">Massachusetts Medical Society </t>
  </si>
  <si>
    <t xml:space="preserve">New Review of Academic Librarianship </t>
  </si>
  <si>
    <t xml:space="preserve">1361-4533 </t>
  </si>
  <si>
    <t xml:space="preserve">Nonlinear Analysis/Nonlinear Analysis:Real World Applications/Nonlinear Analysis-Hybrid Systems </t>
  </si>
  <si>
    <t>101/96/25</t>
  </si>
  <si>
    <t xml:space="preserve">Nuclear Fusion </t>
  </si>
  <si>
    <t xml:space="preserve">0029-5515 </t>
  </si>
  <si>
    <t xml:space="preserve">Numerische Mathematik </t>
  </si>
  <si>
    <t xml:space="preserve">0029-599X </t>
  </si>
  <si>
    <t xml:space="preserve">Optics Communications </t>
  </si>
  <si>
    <t xml:space="preserve">0030-4018 </t>
  </si>
  <si>
    <t xml:space="preserve">Optics Letters </t>
  </si>
  <si>
    <t xml:space="preserve">0146-9592 </t>
  </si>
  <si>
    <t xml:space="preserve">Organometallic Chemistry </t>
  </si>
  <si>
    <t xml:space="preserve">0301-0074 </t>
  </si>
  <si>
    <t xml:space="preserve">Pharmaceutical Journal </t>
  </si>
  <si>
    <t xml:space="preserve">0031-6873 </t>
  </si>
  <si>
    <t xml:space="preserve">Royal Pharmaceutical Society of Great Britain </t>
  </si>
  <si>
    <t xml:space="preserve">Pharmaceutical Research </t>
  </si>
  <si>
    <t xml:space="preserve">0724-8741 </t>
  </si>
  <si>
    <t xml:space="preserve">Pharmacological Research </t>
  </si>
  <si>
    <t xml:space="preserve">1043-6618 </t>
  </si>
  <si>
    <t xml:space="preserve">Pharmacological Reviews </t>
  </si>
  <si>
    <t xml:space="preserve">0031-6997 </t>
  </si>
  <si>
    <t xml:space="preserve">Philosophical Transactions of the Royal Society : A </t>
  </si>
  <si>
    <t xml:space="preserve">1364-503X </t>
  </si>
  <si>
    <t xml:space="preserve">Philosophical Transactions of the Royal Society : B </t>
  </si>
  <si>
    <t xml:space="preserve">0962-8436 </t>
  </si>
  <si>
    <t xml:space="preserve">Photochemistry and Photobiology </t>
  </si>
  <si>
    <t xml:space="preserve">0031-8655 </t>
  </si>
  <si>
    <t xml:space="preserve">Physica Scripta </t>
  </si>
  <si>
    <t xml:space="preserve">0031-8949 </t>
  </si>
  <si>
    <t xml:space="preserve">Physica Sections B,C,D </t>
  </si>
  <si>
    <t>213/93/171</t>
  </si>
  <si>
    <t xml:space="preserve">Physica Status Solidi A: Application and Materials Science </t>
  </si>
  <si>
    <t xml:space="preserve">0031-8965 </t>
  </si>
  <si>
    <t xml:space="preserve">Physica Status Solidi B: Basic Solid State Physics </t>
  </si>
  <si>
    <t xml:space="preserve">0370-1972 </t>
  </si>
  <si>
    <t xml:space="preserve">Physics Letters A </t>
  </si>
  <si>
    <t xml:space="preserve">0375-9601 </t>
  </si>
  <si>
    <t xml:space="preserve">Physics Reports </t>
  </si>
  <si>
    <t xml:space="preserve">0370-1573 </t>
  </si>
  <si>
    <t xml:space="preserve">Physiological Reviews </t>
  </si>
  <si>
    <t xml:space="preserve">0031-9333 </t>
  </si>
  <si>
    <t xml:space="preserve">Phytochemistry </t>
  </si>
  <si>
    <t xml:space="preserve">0031-9422 </t>
  </si>
  <si>
    <t xml:space="preserve">Plasma Physics and Controlled Fusion </t>
  </si>
  <si>
    <t xml:space="preserve">0741-3335 </t>
  </si>
  <si>
    <t xml:space="preserve">Plasma Physics Reports </t>
  </si>
  <si>
    <t xml:space="preserve">1063-780X </t>
  </si>
  <si>
    <t xml:space="preserve">Polyhedron </t>
  </si>
  <si>
    <t xml:space="preserve">0277-5387 </t>
  </si>
  <si>
    <t xml:space="preserve">Proceedings of the American Mathematical Society </t>
  </si>
  <si>
    <t xml:space="preserve">0002-9939 </t>
  </si>
  <si>
    <t xml:space="preserve">Proceedings of the London Mathematical Society (3rd Series) </t>
  </si>
  <si>
    <t xml:space="preserve">0024-6115 </t>
  </si>
  <si>
    <t xml:space="preserve">Proceedings of the National Academy of Sciences of the U.S.A. </t>
  </si>
  <si>
    <t xml:space="preserve">0027-8424 </t>
  </si>
  <si>
    <t xml:space="preserve">National Academy of Sciences </t>
  </si>
  <si>
    <t xml:space="preserve">Proceedings of the Royal Society A: Mathematical, Physical and Engineering Sciences </t>
  </si>
  <si>
    <t xml:space="preserve">1364-5021 </t>
  </si>
  <si>
    <t xml:space="preserve">Proceedings of the Royal Society B: Biological Sciences </t>
  </si>
  <si>
    <t xml:space="preserve">0962-8452 </t>
  </si>
  <si>
    <t>Pure and Applied Chemistry</t>
  </si>
  <si>
    <t>0033-4545</t>
  </si>
  <si>
    <t>De Gruyter</t>
  </si>
  <si>
    <t xml:space="preserve">Quarterly Journal of Mathematics </t>
  </si>
  <si>
    <t xml:space="preserve">0033-5606 </t>
  </si>
  <si>
    <t xml:space="preserve">Quarterly Journal of Mechanics and Applied Mathematics </t>
  </si>
  <si>
    <t xml:space="preserve">0033-5614 </t>
  </si>
  <si>
    <t xml:space="preserve">Quarterly of Applied Mathematics </t>
  </si>
  <si>
    <t xml:space="preserve">0033-569X </t>
  </si>
  <si>
    <t xml:space="preserve">Quarterly Review of Biology </t>
  </si>
  <si>
    <t xml:space="preserve">0033-5770 </t>
  </si>
  <si>
    <t xml:space="preserve">Reactive and Functional Polymers </t>
  </si>
  <si>
    <t xml:space="preserve">1381-5148 </t>
  </si>
  <si>
    <t xml:space="preserve">Reaxys (Crossfire) </t>
  </si>
  <si>
    <t xml:space="preserve">Royal Society of Chemistry Gold package for Strathclyde (40 titles) </t>
  </si>
  <si>
    <t xml:space="preserve">Russian Journal of Organic Chemistry </t>
  </si>
  <si>
    <t xml:space="preserve">1070-4280 </t>
  </si>
  <si>
    <t xml:space="preserve">Science Online </t>
  </si>
  <si>
    <t xml:space="preserve">1095-9203 </t>
  </si>
  <si>
    <t xml:space="preserve">American Association for the Advancement of Science </t>
  </si>
  <si>
    <t xml:space="preserve">SciFinder Scholar </t>
  </si>
  <si>
    <t xml:space="preserve">SIAM Journal on Applied Mathematics </t>
  </si>
  <si>
    <t xml:space="preserve">0036-1399 </t>
  </si>
  <si>
    <t xml:space="preserve">Society for Industrial and Applied Mathematics </t>
  </si>
  <si>
    <t xml:space="preserve">SIAM Journal on Numerical Analysis </t>
  </si>
  <si>
    <t xml:space="preserve">0036-1429 </t>
  </si>
  <si>
    <t xml:space="preserve">SIAM Journal on Scientific Computing </t>
  </si>
  <si>
    <t xml:space="preserve">1064-8275 </t>
  </si>
  <si>
    <t xml:space="preserve">SIAM Review </t>
  </si>
  <si>
    <t xml:space="preserve">0036-1445 </t>
  </si>
  <si>
    <t xml:space="preserve">Small </t>
  </si>
  <si>
    <t xml:space="preserve">1613-6829 </t>
  </si>
  <si>
    <t xml:space="preserve">Spectrochimica Acta A: Molecular and Biomolecular Spectroscopy </t>
  </si>
  <si>
    <t xml:space="preserve">1386-1425 </t>
  </si>
  <si>
    <t xml:space="preserve">Spectrochimica Acta B: Atomic Spectroscopy </t>
  </si>
  <si>
    <t xml:space="preserve">0584-8547 </t>
  </si>
  <si>
    <t xml:space="preserve">Statistics in Medicine </t>
  </si>
  <si>
    <t xml:space="preserve">0277-6715 </t>
  </si>
  <si>
    <t xml:space="preserve">Stochastic Processes and Their Applications </t>
  </si>
  <si>
    <t xml:space="preserve">0304-4149 </t>
  </si>
  <si>
    <t>Studies in Applied Mathematics**</t>
  </si>
  <si>
    <t>0022-2526</t>
  </si>
  <si>
    <t xml:space="preserve">Synlett </t>
  </si>
  <si>
    <t xml:space="preserve">0936-5214 </t>
  </si>
  <si>
    <t xml:space="preserve">Thieme </t>
  </si>
  <si>
    <t xml:space="preserve">Synthesis </t>
  </si>
  <si>
    <t xml:space="preserve">0039-7881 </t>
  </si>
  <si>
    <t>Thieme</t>
  </si>
  <si>
    <t xml:space="preserve">Talanta </t>
  </si>
  <si>
    <t xml:space="preserve">0039-9140 </t>
  </si>
  <si>
    <t xml:space="preserve">Technical Physics </t>
  </si>
  <si>
    <t xml:space="preserve">1063-7842 </t>
  </si>
  <si>
    <t xml:space="preserve">Tetrahedron Letters </t>
  </si>
  <si>
    <t xml:space="preserve">0040-4039 </t>
  </si>
  <si>
    <t xml:space="preserve">Tetrahedron/Tetrahedron Asymmetry </t>
  </si>
  <si>
    <t>2280/482</t>
  </si>
  <si>
    <t xml:space="preserve">Toxicology and Applied Pharmacology </t>
  </si>
  <si>
    <t xml:space="preserve">0041-008X </t>
  </si>
  <si>
    <t xml:space="preserve">Transactions of the American Mathematical Society </t>
  </si>
  <si>
    <t xml:space="preserve">0002-9947 </t>
  </si>
  <si>
    <t xml:space="preserve">Trends in Biochemical Sciences </t>
  </si>
  <si>
    <t xml:space="preserve">0968-0004 </t>
  </si>
  <si>
    <t xml:space="preserve">Trends in Biotechnology </t>
  </si>
  <si>
    <t xml:space="preserve">0167-7799 </t>
  </si>
  <si>
    <t xml:space="preserve">Trends in Cell Biology </t>
  </si>
  <si>
    <t xml:space="preserve">0962-8924 </t>
  </si>
  <si>
    <t xml:space="preserve">Trends in Genetics </t>
  </si>
  <si>
    <t xml:space="preserve">0168-9525 </t>
  </si>
  <si>
    <t xml:space="preserve">Trends in Immunology </t>
  </si>
  <si>
    <t xml:space="preserve">1471-4906 </t>
  </si>
  <si>
    <t xml:space="preserve">Trends in Pharmacological Sciences </t>
  </si>
  <si>
    <t xml:space="preserve">0165-6147 </t>
  </si>
  <si>
    <t>Ultrasound in Medicine and Biology</t>
  </si>
  <si>
    <t xml:space="preserve">0301-5629 </t>
  </si>
  <si>
    <t xml:space="preserve">Wave Motion </t>
  </si>
  <si>
    <t xml:space="preserve">0165-2125 </t>
  </si>
  <si>
    <t xml:space="preserve">Zeitschrift fur Angewandte Mathematik und Physik </t>
  </si>
  <si>
    <t xml:space="preserve">0044-2275 </t>
  </si>
  <si>
    <t xml:space="preserve">Zeitschrift fur Anorganische und Allgemeine Chemie </t>
  </si>
  <si>
    <t xml:space="preserve">0044-2313 </t>
  </si>
  <si>
    <t>Sage (not in deal)</t>
  </si>
  <si>
    <t>Biochemical Society Package (Biochemical Journal / Biochemical Society Transactions / Clinical Science / Essays In Biochemistry)</t>
  </si>
  <si>
    <t>260/192/32</t>
  </si>
  <si>
    <t>1205/795</t>
  </si>
  <si>
    <t>ECS Digital Library (Journal of the Electrochemical Society/ECS Transactions/ECS Journal of Solid State Science and Technology)</t>
  </si>
  <si>
    <t>Embase</t>
  </si>
  <si>
    <t>116/66</t>
  </si>
  <si>
    <t>?</t>
  </si>
  <si>
    <t>208/217</t>
  </si>
  <si>
    <t>Wiley</t>
  </si>
  <si>
    <t xml:space="preserve"> </t>
  </si>
  <si>
    <t>2003/722</t>
  </si>
  <si>
    <t>128/174/3</t>
  </si>
  <si>
    <t>47/51/14</t>
  </si>
  <si>
    <t>246/219/239</t>
  </si>
  <si>
    <t>3238/405</t>
  </si>
  <si>
    <t>SHEDL ACM Digital Library</t>
  </si>
  <si>
    <t>"ACM Digital Library "</t>
  </si>
  <si>
    <t xml:space="preserve">SHEDL American Chemical Society Web Editions (37  titles) </t>
  </si>
  <si>
    <t>"American Chemical Society Journals "</t>
  </si>
  <si>
    <t>Paid £ 2014/2015</t>
  </si>
  <si>
    <t>Electronic Usage (Jan-Dec 2015)</t>
  </si>
  <si>
    <t>APS ALL Package - Tier 3 - (includes Physical Review A,B,C,D,E / Physical Review Letters / Physical Revew Online Archive / Reviews of Modern Physics / Physical Review Applied/Physical Review: Accelerators &amp; beams/Physical Review X/Physical Review: Physics Education Research))</t>
  </si>
  <si>
    <t>APS Journals Digital Library (includes American Journal of Physiology/Journal of Applied Physiology/Journal of Neurophysiology/Physiological Reviews/Physiological Genomics/Physiology)</t>
  </si>
  <si>
    <t>AVS ALL package (Journal of Vacuum Science and Technology A &amp; B / Surface Science Spectra / Biointerphases)</t>
  </si>
  <si>
    <t xml:space="preserve">Institute of Physics IOP Science Extra </t>
  </si>
  <si>
    <t>"ACM Digital Library"</t>
  </si>
  <si>
    <t>"American Chemical Society Journals"</t>
  </si>
  <si>
    <t>Paid £ 2015/2016</t>
  </si>
  <si>
    <t>Electronic Usage (Jan-Dec 2016)</t>
  </si>
  <si>
    <t>cost per use 2014</t>
  </si>
  <si>
    <t>cost per use 2015</t>
  </si>
  <si>
    <t>cost per use 2016</t>
  </si>
  <si>
    <t>average cost per use</t>
  </si>
  <si>
    <t>SCIENCE TITLES</t>
  </si>
  <si>
    <t>Electronic Usage (Jan-Dec 2017)</t>
  </si>
  <si>
    <t>P</t>
  </si>
  <si>
    <t>p</t>
  </si>
  <si>
    <t xml:space="preserve">Advances in Catalysis </t>
  </si>
  <si>
    <t xml:space="preserve">0360-0564 </t>
  </si>
  <si>
    <t>Cancer Research / Clinical Cancer Research  (AACR package)</t>
  </si>
  <si>
    <t>Nature Chemical Biology</t>
  </si>
  <si>
    <t>1552-4469</t>
  </si>
  <si>
    <t xml:space="preserve">Solid State Physics </t>
  </si>
  <si>
    <t xml:space="preserve">0081-1947 </t>
  </si>
  <si>
    <t xml:space="preserve"> £ Paid 2013/14</t>
  </si>
  <si>
    <t>£ Paid 2014/15</t>
  </si>
  <si>
    <t>Expenditure 2015/2016</t>
  </si>
  <si>
    <t xml:space="preserve">Cost £ 2016/2017 </t>
  </si>
  <si>
    <t>cost per use 2017</t>
  </si>
  <si>
    <t>Stats trend 15/16</t>
  </si>
  <si>
    <t>Stats trend 16-17</t>
  </si>
  <si>
    <t>Cost per use trend 15-16</t>
  </si>
  <si>
    <t>Cost per use trend 16-17</t>
  </si>
  <si>
    <t xml:space="preserve"> Cost £ 2017/2018 </t>
  </si>
  <si>
    <t>Electronic Usage (Jan-Dec 2018)</t>
  </si>
  <si>
    <t xml:space="preserve">AIP Select without Backfiles (9 titles) </t>
  </si>
  <si>
    <t>British national formulary</t>
  </si>
  <si>
    <t>BMJ Publishing Group / Pharmaceutical Press</t>
  </si>
  <si>
    <t>British pharmacopoeia online</t>
  </si>
  <si>
    <t>Stockley's Drug Interactions (ONLINE) - standing order</t>
  </si>
  <si>
    <t>cost per use 2018</t>
  </si>
  <si>
    <t>Stats trend 17-18</t>
  </si>
  <si>
    <t>Cost per use trend 17-18</t>
  </si>
  <si>
    <t>Print ISSN</t>
  </si>
  <si>
    <t>eISSN</t>
  </si>
  <si>
    <t>Cost £ 2018/2019</t>
  </si>
  <si>
    <t>Electronic Usage (Jan-Dec 2019)</t>
  </si>
  <si>
    <t>0360-0564</t>
  </si>
  <si>
    <t>0065-2776</t>
  </si>
  <si>
    <t>1557-8445</t>
  </si>
  <si>
    <t>0065-2911</t>
  </si>
  <si>
    <t>2162-5468</t>
  </si>
  <si>
    <t>0065-308X</t>
  </si>
  <si>
    <t>2163-6079</t>
  </si>
  <si>
    <t>1054-3589</t>
  </si>
  <si>
    <t>1557-8925</t>
  </si>
  <si>
    <t>American Institute of Physics</t>
  </si>
  <si>
    <t>0002-9505</t>
  </si>
  <si>
    <t>1943-2909</t>
  </si>
  <si>
    <t>American Association of Physics Teachers</t>
  </si>
  <si>
    <t>American Society for Microbiology</t>
  </si>
  <si>
    <t>0090-5364</t>
  </si>
  <si>
    <t>2168-8966</t>
  </si>
  <si>
    <t>Institute of Mathematical Statistics</t>
  </si>
  <si>
    <t>1545-4509</t>
  </si>
  <si>
    <t>Annual Reviews</t>
  </si>
  <si>
    <t>1081-0706</t>
  </si>
  <si>
    <t>1530-8995</t>
  </si>
  <si>
    <t>0066-4189</t>
  </si>
  <si>
    <t>1545-4479</t>
  </si>
  <si>
    <t>0066-4197</t>
  </si>
  <si>
    <t>1545-2948</t>
  </si>
  <si>
    <t>0732-0582</t>
  </si>
  <si>
    <t>1545-3278</t>
  </si>
  <si>
    <t>0066-4227</t>
  </si>
  <si>
    <t>1545-3251</t>
  </si>
  <si>
    <t>0362-1642</t>
  </si>
  <si>
    <t>1545-4304</t>
  </si>
  <si>
    <t>0066-4278</t>
  </si>
  <si>
    <t>1545-1585</t>
  </si>
  <si>
    <t>1539-128X</t>
  </si>
  <si>
    <t>2155-3165</t>
  </si>
  <si>
    <t>Optical Society of America</t>
  </si>
  <si>
    <t>American Physiological Society</t>
  </si>
  <si>
    <t>American Vacuum Society</t>
  </si>
  <si>
    <t>Portland Press</t>
  </si>
  <si>
    <t>1744-9561</t>
  </si>
  <si>
    <t>1744-957X</t>
  </si>
  <si>
    <t>Royal Society</t>
  </si>
  <si>
    <t>0006-3495</t>
  </si>
  <si>
    <t>1542-0086</t>
  </si>
  <si>
    <t>0959-8138</t>
  </si>
  <si>
    <t>1756-1833</t>
  </si>
  <si>
    <t>BMJ Publishing Group</t>
  </si>
  <si>
    <t>0009-2673</t>
  </si>
  <si>
    <t>1348-0634</t>
  </si>
  <si>
    <t>Chemical Society of Japan</t>
  </si>
  <si>
    <t>0008-4042</t>
  </si>
  <si>
    <t>1480-3291</t>
  </si>
  <si>
    <t>0706-652X</t>
  </si>
  <si>
    <t>American Association for Cancer Research</t>
  </si>
  <si>
    <t>0092-8674</t>
  </si>
  <si>
    <t>1097-4172</t>
  </si>
  <si>
    <t>0366-7022</t>
  </si>
  <si>
    <t>1348-0715</t>
  </si>
  <si>
    <t>0009-9147</t>
  </si>
  <si>
    <t>1530-8561</t>
  </si>
  <si>
    <t>American Association for Clinical Chemistry</t>
  </si>
  <si>
    <t>1078-0947</t>
  </si>
  <si>
    <t>1553-5231</t>
  </si>
  <si>
    <t>American Institute of Mathematical Sciences</t>
  </si>
  <si>
    <t>0090-9556</t>
  </si>
  <si>
    <t>1521-009X</t>
  </si>
  <si>
    <t>American Society for Pharmacology and Experimental Therapeutics</t>
  </si>
  <si>
    <t>Electrochemical Society</t>
  </si>
  <si>
    <t>1290-3841</t>
  </si>
  <si>
    <t>1535-3702</t>
  </si>
  <si>
    <t>1535-3699</t>
  </si>
  <si>
    <t>Sage - Royal Society of Medicine Press</t>
  </si>
  <si>
    <t>0892-6638</t>
  </si>
  <si>
    <t>1530-6860</t>
  </si>
  <si>
    <t>FASEB</t>
  </si>
  <si>
    <t>0015-6639</t>
  </si>
  <si>
    <t>2578-5214</t>
  </si>
  <si>
    <t>Institute of Food Technologists</t>
  </si>
  <si>
    <t>0021-9258</t>
  </si>
  <si>
    <t>1083-351X</t>
  </si>
  <si>
    <t>0021-9525</t>
  </si>
  <si>
    <t>1540-8140</t>
  </si>
  <si>
    <t>Rockefeller University Press</t>
  </si>
  <si>
    <t>0022-1007</t>
  </si>
  <si>
    <t>1540-9538</t>
  </si>
  <si>
    <t>0022-1767</t>
  </si>
  <si>
    <t>1550-6606</t>
  </si>
  <si>
    <t>American Association of Immunologists</t>
  </si>
  <si>
    <t>0022-2275</t>
  </si>
  <si>
    <t>1539-7262</t>
  </si>
  <si>
    <t>022-2615</t>
  </si>
  <si>
    <t>1473-5644</t>
  </si>
  <si>
    <t>Society for General Microbiology</t>
  </si>
  <si>
    <t>0022-3565</t>
  </si>
  <si>
    <t>1521-0103</t>
  </si>
  <si>
    <t>0047-2689</t>
  </si>
  <si>
    <t>1529-7845</t>
  </si>
  <si>
    <t>1664-039X</t>
  </si>
  <si>
    <t>0098-7484</t>
  </si>
  <si>
    <t>1538-3598</t>
  </si>
  <si>
    <t>American Medical Association</t>
  </si>
  <si>
    <t>1084-7529</t>
  </si>
  <si>
    <t>1520-8532</t>
  </si>
  <si>
    <t>0740-3224</t>
  </si>
  <si>
    <t>1520-8540</t>
  </si>
  <si>
    <t>0024-2519</t>
  </si>
  <si>
    <t>1549-652X</t>
  </si>
  <si>
    <t>University of Chicago Press</t>
  </si>
  <si>
    <t>Martindale: the complete drug reference</t>
  </si>
  <si>
    <t>0218-2025</t>
  </si>
  <si>
    <t>1793-6314</t>
  </si>
  <si>
    <t>0025-5718</t>
  </si>
  <si>
    <t>1088-6842</t>
  </si>
  <si>
    <t>American Mathematical Society</t>
  </si>
  <si>
    <t>1350-0872</t>
  </si>
  <si>
    <t>1465-2080</t>
  </si>
  <si>
    <t>0026-895X</t>
  </si>
  <si>
    <t>1521-0111</t>
  </si>
  <si>
    <t>American Society for Pharmacology and Experimental Pharmaceutics</t>
  </si>
  <si>
    <t>1476-4687</t>
  </si>
  <si>
    <t>Nature Publishing Group</t>
  </si>
  <si>
    <t>1087-0156</t>
  </si>
  <si>
    <t>1546-1696</t>
  </si>
  <si>
    <t>1465-7392</t>
  </si>
  <si>
    <t>1552-4450</t>
  </si>
  <si>
    <t>1755-4330</t>
  </si>
  <si>
    <t>1529-2908</t>
  </si>
  <si>
    <t>1529-2916</t>
  </si>
  <si>
    <t>1476-1122</t>
  </si>
  <si>
    <t>1078-8956</t>
  </si>
  <si>
    <t>1546-170X</t>
  </si>
  <si>
    <t xml:space="preserve">Nature Methods </t>
  </si>
  <si>
    <t>1548-7105</t>
  </si>
  <si>
    <t>1748-3387</t>
  </si>
  <si>
    <t>1748-3395</t>
  </si>
  <si>
    <t>Nature Neuroscience</t>
  </si>
  <si>
    <t>1546-1726</t>
  </si>
  <si>
    <t>1749-4885</t>
  </si>
  <si>
    <t>1745-2473</t>
  </si>
  <si>
    <t>1745-2481</t>
  </si>
  <si>
    <t>Nature Protocols</t>
  </si>
  <si>
    <t>1750-2799</t>
  </si>
  <si>
    <t>1474-1776</t>
  </si>
  <si>
    <t>1474-1784</t>
  </si>
  <si>
    <t>1740-1526</t>
  </si>
  <si>
    <t>1740-1534</t>
  </si>
  <si>
    <t>Nature reviews. Immunology</t>
  </si>
  <si>
    <t>1474-1741</t>
  </si>
  <si>
    <t>Nature reviews. Neuroscience</t>
  </si>
  <si>
    <t>1471-0048</t>
  </si>
  <si>
    <t>0028-4793</t>
  </si>
  <si>
    <t>1533-4406</t>
  </si>
  <si>
    <t>Massachusetts Medical Society</t>
  </si>
  <si>
    <t>0146-9592</t>
  </si>
  <si>
    <t>1539-4794</t>
  </si>
  <si>
    <t>0031-6873</t>
  </si>
  <si>
    <t>0031-6874</t>
  </si>
  <si>
    <t>Royal Pharmaceutical Society of Great Britain</t>
  </si>
  <si>
    <t>0031-6997</t>
  </si>
  <si>
    <t>1521-0081</t>
  </si>
  <si>
    <t>1364-503X</t>
  </si>
  <si>
    <t>1471-2962</t>
  </si>
  <si>
    <t>0962-8436</t>
  </si>
  <si>
    <t>1471-2970</t>
  </si>
  <si>
    <t>0002-9939</t>
  </si>
  <si>
    <t>1088-6826</t>
  </si>
  <si>
    <t>0027-8424</t>
  </si>
  <si>
    <t>1091-6490</t>
  </si>
  <si>
    <t>National Academy of Sciences</t>
  </si>
  <si>
    <t>1364-5021</t>
  </si>
  <si>
    <t>1471-2946</t>
  </si>
  <si>
    <t>0962-8452</t>
  </si>
  <si>
    <t>1471-2954</t>
  </si>
  <si>
    <t>1365-3075</t>
  </si>
  <si>
    <t>0033-569X</t>
  </si>
  <si>
    <t>1552-4485</t>
  </si>
  <si>
    <t>0033-5770</t>
  </si>
  <si>
    <t>1539-7718</t>
  </si>
  <si>
    <t>0036-8075</t>
  </si>
  <si>
    <t>1095-9203</t>
  </si>
  <si>
    <t>American Association for the Advancement of Science</t>
  </si>
  <si>
    <t>0036-1399</t>
  </si>
  <si>
    <t>1095-712X</t>
  </si>
  <si>
    <t>Society for Industrial and Applied Mathematics</t>
  </si>
  <si>
    <t>SIAM journal on Matrix Analysis and Applications</t>
  </si>
  <si>
    <t>0036-1429</t>
  </si>
  <si>
    <t>1095-7170</t>
  </si>
  <si>
    <t>1064-8275</t>
  </si>
  <si>
    <t>1095-7197</t>
  </si>
  <si>
    <t>0036-1445</t>
  </si>
  <si>
    <t>1095-7200</t>
  </si>
  <si>
    <t>0081-1947</t>
  </si>
  <si>
    <t>Elsevier</t>
  </si>
  <si>
    <t>0936-5214</t>
  </si>
  <si>
    <t>1437-2096</t>
  </si>
  <si>
    <t>0039-7881</t>
  </si>
  <si>
    <t>1437-210X</t>
  </si>
  <si>
    <t>0002-9947</t>
  </si>
  <si>
    <t>1088-6850</t>
  </si>
  <si>
    <t>Cost £ 2014/15</t>
  </si>
  <si>
    <t>Cost £ 2015/2016</t>
  </si>
  <si>
    <t>cost per use 2019</t>
  </si>
  <si>
    <t>Stats trend 16/17</t>
  </si>
  <si>
    <t>Stats trend 17/18</t>
  </si>
  <si>
    <t>Stats trend 18/19</t>
  </si>
  <si>
    <t>Cost per use trend 16/17</t>
  </si>
  <si>
    <t>Cost per use trend 17/18</t>
  </si>
  <si>
    <t>Cost per use trend 18/19</t>
  </si>
  <si>
    <t>Please note that due to the measures used to calculate usage in the new Counter 5 release reports, usage figures from 2018 to 2019 are likely to drop.</t>
  </si>
  <si>
    <t>Electronic Usage Columns - No stats available or zero usage</t>
  </si>
  <si>
    <t>Average Cost per use columns - top 10%</t>
  </si>
  <si>
    <t>Average cost per use columns - over £50</t>
  </si>
  <si>
    <r>
      <t>Stats trend  -</t>
    </r>
    <r>
      <rPr>
        <sz val="9"/>
        <color rgb="FF00B050"/>
        <rFont val="Calibri"/>
        <family val="2"/>
        <scheme val="minor"/>
      </rPr>
      <t xml:space="preserve"> rising </t>
    </r>
    <r>
      <rPr>
        <sz val="9"/>
        <rFont val="Calibri"/>
        <family val="2"/>
        <scheme val="minor"/>
      </rPr>
      <t>or</t>
    </r>
    <r>
      <rPr>
        <sz val="9"/>
        <color rgb="FF00B05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falling</t>
    </r>
  </si>
  <si>
    <r>
      <t xml:space="preserve">Cost per use trend - </t>
    </r>
    <r>
      <rPr>
        <sz val="9"/>
        <color rgb="FFFF0000"/>
        <rFont val="Calibri"/>
        <family val="2"/>
        <scheme val="minor"/>
      </rPr>
      <t>rising</t>
    </r>
    <r>
      <rPr>
        <sz val="9"/>
        <color theme="1"/>
        <rFont val="Calibri"/>
        <family val="2"/>
        <scheme val="minor"/>
      </rPr>
      <t xml:space="preserve">  or </t>
    </r>
    <r>
      <rPr>
        <sz val="9"/>
        <color rgb="FF00B050"/>
        <rFont val="Calibri"/>
        <family val="2"/>
        <scheme val="minor"/>
      </rPr>
      <t>falling</t>
    </r>
  </si>
  <si>
    <t>Suggested new titles</t>
  </si>
  <si>
    <t>Price incl VAT</t>
  </si>
  <si>
    <t>Recommender</t>
  </si>
  <si>
    <t>Methods in Enzymology</t>
  </si>
  <si>
    <t>SUBSCRIPTION</t>
  </si>
  <si>
    <t>All volumes from 2000 onwards</t>
  </si>
  <si>
    <t>Nature Human Behaviour</t>
  </si>
  <si>
    <t>Maths &amp; Stats</t>
  </si>
  <si>
    <t>2020 gold price with VAT</t>
  </si>
  <si>
    <t>Nature Sustainability</t>
  </si>
  <si>
    <r>
      <t xml:space="preserve">Maths &amp; Stats, </t>
    </r>
    <r>
      <rPr>
        <sz val="11"/>
        <color rgb="FFFF0000"/>
        <rFont val="Calibri"/>
        <family val="2"/>
        <scheme val="minor"/>
      </rPr>
      <t xml:space="preserve">Dept of Economics </t>
    </r>
  </si>
  <si>
    <t>Nature Ecology and Evolution</t>
  </si>
  <si>
    <t>Nature Energy</t>
  </si>
  <si>
    <r>
      <rPr>
        <sz val="11"/>
        <color rgb="FFFF0000"/>
        <rFont val="Calibri"/>
        <family val="2"/>
        <scheme val="minor"/>
      </rPr>
      <t>SBS</t>
    </r>
    <r>
      <rPr>
        <sz val="11"/>
        <color theme="1"/>
        <rFont val="Calibri"/>
        <family val="2"/>
        <scheme val="minor"/>
      </rPr>
      <t xml:space="preserve">, Matthew Hannon </t>
    </r>
  </si>
  <si>
    <r>
      <rPr>
        <sz val="11"/>
        <color theme="1"/>
        <rFont val="Calibri"/>
        <family val="2"/>
        <scheme val="minor"/>
      </rPr>
      <t xml:space="preserve">2020 gold price with VAT </t>
    </r>
    <r>
      <rPr>
        <i/>
        <sz val="11"/>
        <color theme="1"/>
        <rFont val="Calibri"/>
        <family val="2"/>
        <scheme val="minor"/>
      </rPr>
      <t>-  TWEET - I note we don't have access to @nresearchnews Nature Energy for any papers produced in the past year. Can we unlock this somehow please? We're unable to access the most cutting edge material from a leading #energy journal. Thanks.</t>
    </r>
  </si>
  <si>
    <t xml:space="preserve">Nature Cancer </t>
  </si>
  <si>
    <t>Luke Chamberlain</t>
  </si>
  <si>
    <t>2020 gold price with VAT - New title 2020 onwards</t>
  </si>
  <si>
    <t xml:space="preserve">Nature Microbiology </t>
  </si>
  <si>
    <t>2020 gold price with VAT - SciTech 1 year embargo</t>
  </si>
  <si>
    <t xml:space="preserve">Neuron </t>
  </si>
  <si>
    <t>2020 gold price with VAT - SciTech 2 month embargo</t>
  </si>
  <si>
    <t>Cell press - 2019 price includes 35% JISC diosount band 4 plus further 5%  as we already have 2 Cell Press titles.</t>
  </si>
  <si>
    <t>Current Biology</t>
  </si>
  <si>
    <t>Elsevier Sci Dir 1 year embargo</t>
  </si>
  <si>
    <t>2019 price includes 35% JISC diosount band 4 plus further 5%  as we already have 2 Cell Press titles.</t>
  </si>
  <si>
    <t xml:space="preserve">Journal of Neuroscience </t>
  </si>
  <si>
    <t>Highwire – 6 months embargo</t>
  </si>
  <si>
    <t>Current Medical Research and Opinion</t>
  </si>
  <si>
    <t>no access</t>
  </si>
  <si>
    <t>T&amp;F</t>
  </si>
  <si>
    <t xml:space="preserve">Journal of Patient Safety </t>
  </si>
  <si>
    <t>price is for site license from 2015</t>
  </si>
  <si>
    <t>Can also have 1 user (£1264.80 or 3 user (£1668)</t>
  </si>
  <si>
    <t>CINAHL</t>
  </si>
  <si>
    <t>Kathryn McMillan</t>
  </si>
  <si>
    <t>JoVE - Journal of Visualised Experiments</t>
  </si>
  <si>
    <t>Margaret Nilsen, SIPBS</t>
  </si>
  <si>
    <t>FULL NATURE PACKAGE</t>
  </si>
  <si>
    <t>Paid £ 2018/2019</t>
  </si>
  <si>
    <t>Print usage Feb - Jul 2019</t>
  </si>
  <si>
    <t>Print Cost per use (6 month calculation)</t>
  </si>
  <si>
    <t>Faculty</t>
  </si>
  <si>
    <t>Science</t>
  </si>
  <si>
    <t xml:space="preserve">Advances in Chromatography </t>
  </si>
  <si>
    <t>0065-2415</t>
  </si>
  <si>
    <t xml:space="preserve">Advances in Chemical Physics </t>
  </si>
  <si>
    <t xml:space="preserve">0065-2385 </t>
  </si>
  <si>
    <t xml:space="preserve">Advances in Atomic, Molecular and Optical Physics </t>
  </si>
  <si>
    <t xml:space="preserve">1049-250X </t>
  </si>
  <si>
    <t xml:space="preserve">Progress in Optics </t>
  </si>
  <si>
    <t xml:space="preserve">0079-6638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</si>
</sst>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#,##0;\(#,##0\)"/>
    <numFmt numFmtId="166" formatCode="_-[$£-809]* #,##0.00_-;\-[$£-809]* #,##0.00_-;_-[$£-809]* &quot;-&quot;??_-;_-@_-"/>
    <numFmt numFmtId="167" formatCode="&quot;£&quot;#,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sz val="9"/>
      <color rgb="FF00B050"/>
      <name val="Calibri"/>
      <family val="2"/>
    </font>
    <font>
      <sz val="9"/>
      <color rgb="FF00B050"/>
      <name val="Calibri"/>
      <family val="2"/>
    </font>
    <font>
      <sz val="9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u/>
      <sz val="11"/>
      <color theme="10"/>
      <name val="Calibri"/>
      <family val="2"/>
    </font>
    <font>
      <b/>
      <u/>
      <sz val="9"/>
      <color theme="10"/>
      <name val="Calibri"/>
      <family val="2"/>
      <scheme val="minor"/>
    </font>
    <font>
      <b/>
      <u/>
      <sz val="9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</font>
    <font>
      <b/>
      <sz val="11"/>
      <name val="Calibri"/>
      <family val="2"/>
      <scheme val="minor"/>
    </font>
    <font>
      <b/>
      <u/>
      <sz val="9"/>
      <name val="Calibri"/>
      <family val="2"/>
    </font>
    <font>
      <sz val="9"/>
      <color rgb="FF32322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9E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EBB7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4">
    <xf numFmtId="0" fontId="0" fillId="0" borderId="0" xfId="0"/>
    <xf numFmtId="0" fontId="4" fillId="2" borderId="1" xfId="2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wrapText="1"/>
    </xf>
    <xf numFmtId="0" fontId="7" fillId="0" borderId="0" xfId="2" applyFont="1" applyFill="1" applyBorder="1" applyAlignment="1">
      <alignment wrapText="1"/>
    </xf>
    <xf numFmtId="0" fontId="7" fillId="0" borderId="0" xfId="3" applyFont="1" applyFill="1" applyBorder="1" applyAlignment="1">
      <alignment wrapText="1"/>
    </xf>
    <xf numFmtId="164" fontId="7" fillId="0" borderId="0" xfId="2" applyNumberFormat="1" applyFont="1" applyFill="1" applyBorder="1" applyAlignment="1">
      <alignment horizontal="right" wrapText="1"/>
    </xf>
    <xf numFmtId="0" fontId="7" fillId="0" borderId="0" xfId="2" applyFont="1" applyFill="1" applyBorder="1" applyAlignment="1">
      <alignment horizontal="right" wrapText="1"/>
    </xf>
    <xf numFmtId="0" fontId="5" fillId="0" borderId="0" xfId="0" applyFont="1"/>
    <xf numFmtId="0" fontId="4" fillId="0" borderId="0" xfId="2" applyFont="1" applyFill="1" applyBorder="1" applyAlignment="1">
      <alignment wrapText="1"/>
    </xf>
    <xf numFmtId="0" fontId="4" fillId="0" borderId="0" xfId="3" applyFont="1" applyFill="1" applyBorder="1" applyAlignment="1">
      <alignment wrapText="1"/>
    </xf>
    <xf numFmtId="164" fontId="4" fillId="0" borderId="0" xfId="2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right" wrapText="1"/>
    </xf>
    <xf numFmtId="0" fontId="8" fillId="0" borderId="0" xfId="0" applyFont="1"/>
    <xf numFmtId="0" fontId="9" fillId="0" borderId="0" xfId="2" applyFont="1" applyFill="1" applyBorder="1" applyAlignment="1">
      <alignment horizontal="right" wrapText="1"/>
    </xf>
    <xf numFmtId="0" fontId="10" fillId="0" borderId="0" xfId="2" applyFont="1"/>
    <xf numFmtId="0" fontId="10" fillId="0" borderId="0" xfId="2" applyFont="1" applyFill="1" applyBorder="1" applyAlignment="1">
      <alignment horizontal="right" wrapText="1"/>
    </xf>
    <xf numFmtId="0" fontId="6" fillId="0" borderId="0" xfId="2" applyFont="1"/>
    <xf numFmtId="0" fontId="5" fillId="0" borderId="0" xfId="2" applyFont="1"/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1" fillId="0" borderId="0" xfId="2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NumberFormat="1" applyFont="1"/>
    <xf numFmtId="0" fontId="10" fillId="0" borderId="2" xfId="2" applyFont="1" applyFill="1" applyBorder="1" applyAlignment="1">
      <alignment horizontal="right" wrapText="1"/>
    </xf>
    <xf numFmtId="0" fontId="9" fillId="0" borderId="2" xfId="2" applyFont="1" applyFill="1" applyBorder="1" applyAlignment="1">
      <alignment horizontal="right" wrapText="1"/>
    </xf>
    <xf numFmtId="0" fontId="8" fillId="0" borderId="2" xfId="0" applyFont="1" applyBorder="1"/>
    <xf numFmtId="0" fontId="12" fillId="0" borderId="0" xfId="2" applyFont="1" applyFill="1" applyBorder="1" applyAlignment="1">
      <alignment horizontal="right" wrapText="1"/>
    </xf>
    <xf numFmtId="0" fontId="5" fillId="0" borderId="2" xfId="0" applyFont="1" applyBorder="1"/>
    <xf numFmtId="0" fontId="8" fillId="0" borderId="2" xfId="0" applyNumberFormat="1" applyFont="1" applyBorder="1"/>
    <xf numFmtId="0" fontId="12" fillId="0" borderId="0" xfId="2" applyFont="1" applyFill="1" applyBorder="1" applyAlignment="1">
      <alignment wrapText="1"/>
    </xf>
    <xf numFmtId="0" fontId="12" fillId="0" borderId="0" xfId="3" applyFont="1" applyFill="1" applyBorder="1" applyAlignment="1">
      <alignment wrapText="1"/>
    </xf>
    <xf numFmtId="164" fontId="12" fillId="0" borderId="0" xfId="2" applyNumberFormat="1" applyFont="1" applyFill="1" applyBorder="1" applyAlignment="1">
      <alignment horizontal="right" wrapText="1"/>
    </xf>
    <xf numFmtId="0" fontId="13" fillId="0" borderId="2" xfId="0" applyFont="1" applyBorder="1" applyAlignment="1">
      <alignment horizontal="right"/>
    </xf>
    <xf numFmtId="0" fontId="6" fillId="0" borderId="2" xfId="0" applyFont="1" applyBorder="1"/>
    <xf numFmtId="0" fontId="14" fillId="0" borderId="0" xfId="0" applyFont="1"/>
    <xf numFmtId="0" fontId="5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0" fillId="0" borderId="2" xfId="2" applyFont="1" applyBorder="1" applyAlignment="1">
      <alignment horizontal="right"/>
    </xf>
    <xf numFmtId="0" fontId="13" fillId="0" borderId="0" xfId="0" applyFont="1"/>
    <xf numFmtId="164" fontId="13" fillId="0" borderId="0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4" fillId="0" borderId="2" xfId="0" applyFont="1" applyBorder="1"/>
    <xf numFmtId="0" fontId="10" fillId="0" borderId="2" xfId="2" applyFont="1" applyBorder="1"/>
    <xf numFmtId="0" fontId="10" fillId="0" borderId="0" xfId="2" applyFont="1" applyAlignment="1">
      <alignment horizontal="right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0" fillId="0" borderId="0" xfId="2" applyFont="1" applyFill="1" applyAlignment="1">
      <alignment horizontal="right" wrapText="1"/>
    </xf>
    <xf numFmtId="0" fontId="4" fillId="0" borderId="3" xfId="2" applyFont="1" applyFill="1" applyBorder="1" applyAlignment="1">
      <alignment wrapText="1"/>
    </xf>
    <xf numFmtId="0" fontId="4" fillId="0" borderId="4" xfId="3" applyFont="1" applyFill="1" applyBorder="1" applyAlignment="1">
      <alignment wrapText="1"/>
    </xf>
    <xf numFmtId="0" fontId="4" fillId="0" borderId="5" xfId="2" applyFont="1" applyFill="1" applyBorder="1" applyAlignment="1">
      <alignment wrapText="1"/>
    </xf>
    <xf numFmtId="164" fontId="4" fillId="0" borderId="6" xfId="2" applyNumberFormat="1" applyFont="1" applyFill="1" applyBorder="1" applyAlignment="1">
      <alignment horizontal="right" wrapText="1"/>
    </xf>
    <xf numFmtId="0" fontId="4" fillId="0" borderId="4" xfId="2" applyFont="1" applyFill="1" applyBorder="1" applyAlignment="1">
      <alignment horizontal="right" wrapText="1"/>
    </xf>
    <xf numFmtId="0" fontId="6" fillId="0" borderId="0" xfId="0" applyFont="1"/>
    <xf numFmtId="0" fontId="6" fillId="0" borderId="0" xfId="0" applyFont="1" applyBorder="1"/>
    <xf numFmtId="0" fontId="4" fillId="0" borderId="6" xfId="2" applyFont="1" applyFill="1" applyBorder="1" applyAlignment="1">
      <alignment wrapText="1"/>
    </xf>
    <xf numFmtId="0" fontId="4" fillId="0" borderId="6" xfId="3" applyFont="1" applyFill="1" applyBorder="1" applyAlignment="1">
      <alignment wrapText="1"/>
    </xf>
    <xf numFmtId="0" fontId="4" fillId="0" borderId="6" xfId="2" applyFont="1" applyFill="1" applyBorder="1" applyAlignment="1">
      <alignment horizontal="right" wrapText="1"/>
    </xf>
    <xf numFmtId="0" fontId="7" fillId="0" borderId="6" xfId="2" applyFont="1" applyFill="1" applyBorder="1" applyAlignment="1">
      <alignment wrapText="1"/>
    </xf>
    <xf numFmtId="0" fontId="7" fillId="0" borderId="6" xfId="3" applyFont="1" applyFill="1" applyBorder="1" applyAlignment="1">
      <alignment wrapText="1"/>
    </xf>
    <xf numFmtId="164" fontId="7" fillId="0" borderId="6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right" wrapText="1"/>
    </xf>
    <xf numFmtId="0" fontId="5" fillId="0" borderId="7" xfId="0" applyFont="1" applyBorder="1"/>
    <xf numFmtId="0" fontId="5" fillId="4" borderId="0" xfId="0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15" fillId="0" borderId="0" xfId="0" applyFont="1"/>
    <xf numFmtId="0" fontId="5" fillId="0" borderId="0" xfId="0" applyFont="1" applyBorder="1"/>
    <xf numFmtId="0" fontId="7" fillId="0" borderId="7" xfId="2" applyFont="1" applyFill="1" applyBorder="1" applyAlignment="1">
      <alignment wrapText="1"/>
    </xf>
    <xf numFmtId="0" fontId="7" fillId="0" borderId="8" xfId="2" applyFont="1" applyFill="1" applyBorder="1" applyAlignment="1">
      <alignment wrapText="1"/>
    </xf>
    <xf numFmtId="0" fontId="14" fillId="0" borderId="0" xfId="0" applyFont="1" applyBorder="1"/>
    <xf numFmtId="0" fontId="10" fillId="0" borderId="0" xfId="2" applyFont="1" applyBorder="1"/>
    <xf numFmtId="0" fontId="8" fillId="0" borderId="0" xfId="0" applyFont="1" applyBorder="1"/>
    <xf numFmtId="0" fontId="0" fillId="0" borderId="0" xfId="0" applyBorder="1"/>
    <xf numFmtId="0" fontId="7" fillId="0" borderId="9" xfId="2" applyFont="1" applyFill="1" applyBorder="1" applyAlignment="1">
      <alignment wrapText="1"/>
    </xf>
    <xf numFmtId="0" fontId="7" fillId="0" borderId="10" xfId="3" applyFont="1" applyFill="1" applyBorder="1" applyAlignment="1">
      <alignment wrapText="1"/>
    </xf>
    <xf numFmtId="0" fontId="7" fillId="0" borderId="11" xfId="2" applyFont="1" applyFill="1" applyBorder="1" applyAlignment="1">
      <alignment wrapText="1"/>
    </xf>
    <xf numFmtId="0" fontId="7" fillId="0" borderId="10" xfId="2" applyFont="1" applyFill="1" applyBorder="1" applyAlignment="1">
      <alignment horizontal="right" wrapText="1"/>
    </xf>
    <xf numFmtId="0" fontId="7" fillId="0" borderId="10" xfId="2" applyFont="1" applyFill="1" applyBorder="1" applyAlignment="1">
      <alignment wrapText="1"/>
    </xf>
    <xf numFmtId="0" fontId="10" fillId="0" borderId="7" xfId="2" applyFont="1" applyBorder="1"/>
    <xf numFmtId="0" fontId="8" fillId="0" borderId="0" xfId="0" applyFont="1" applyBorder="1" applyAlignment="1">
      <alignment horizontal="right"/>
    </xf>
    <xf numFmtId="0" fontId="8" fillId="0" borderId="7" xfId="0" applyFont="1" applyBorder="1"/>
    <xf numFmtId="0" fontId="5" fillId="0" borderId="0" xfId="2" applyFont="1" applyFill="1" applyBorder="1" applyAlignment="1">
      <alignment wrapText="1"/>
    </xf>
    <xf numFmtId="0" fontId="5" fillId="0" borderId="0" xfId="3" applyFont="1" applyFill="1" applyBorder="1" applyAlignment="1">
      <alignment wrapText="1"/>
    </xf>
    <xf numFmtId="164" fontId="5" fillId="0" borderId="0" xfId="2" applyNumberFormat="1" applyFont="1" applyFill="1" applyBorder="1" applyAlignment="1">
      <alignment horizontal="right" wrapText="1"/>
    </xf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right" wrapText="1"/>
    </xf>
    <xf numFmtId="7" fontId="5" fillId="0" borderId="0" xfId="2" applyNumberFormat="1" applyFont="1" applyFill="1" applyBorder="1" applyAlignment="1">
      <alignment horizontal="right" wrapText="1"/>
    </xf>
    <xf numFmtId="0" fontId="6" fillId="0" borderId="0" xfId="2" applyFont="1" applyFill="1" applyBorder="1" applyAlignment="1">
      <alignment wrapText="1"/>
    </xf>
    <xf numFmtId="0" fontId="6" fillId="0" borderId="0" xfId="3" applyFont="1" applyFill="1" applyBorder="1" applyAlignment="1">
      <alignment wrapText="1"/>
    </xf>
    <xf numFmtId="7" fontId="10" fillId="0" borderId="0" xfId="2" applyNumberFormat="1" applyFont="1" applyFill="1" applyBorder="1" applyAlignment="1">
      <alignment horizontal="right" wrapText="1"/>
    </xf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right" wrapText="1"/>
    </xf>
    <xf numFmtId="165" fontId="10" fillId="0" borderId="0" xfId="2" applyNumberFormat="1" applyFont="1" applyFill="1" applyBorder="1" applyAlignment="1">
      <alignment horizontal="right" wrapText="1"/>
    </xf>
    <xf numFmtId="0" fontId="16" fillId="0" borderId="0" xfId="2" applyFont="1" applyAlignment="1">
      <alignment horizontal="right"/>
    </xf>
    <xf numFmtId="0" fontId="5" fillId="0" borderId="0" xfId="0" applyFont="1" applyFill="1" applyBorder="1" applyAlignment="1">
      <alignment horizontal="right"/>
    </xf>
    <xf numFmtId="7" fontId="16" fillId="0" borderId="0" xfId="2" applyNumberFormat="1" applyFont="1" applyFill="1" applyBorder="1" applyAlignment="1">
      <alignment horizontal="right" wrapText="1"/>
    </xf>
    <xf numFmtId="0" fontId="14" fillId="0" borderId="0" xfId="0" applyFont="1" applyAlignment="1">
      <alignment horizontal="right"/>
    </xf>
    <xf numFmtId="0" fontId="13" fillId="0" borderId="0" xfId="2" applyFont="1" applyFill="1" applyBorder="1" applyAlignment="1">
      <alignment wrapText="1"/>
    </xf>
    <xf numFmtId="7" fontId="13" fillId="0" borderId="0" xfId="2" applyNumberFormat="1" applyFont="1" applyFill="1" applyBorder="1" applyAlignment="1">
      <alignment horizontal="right" wrapText="1"/>
    </xf>
    <xf numFmtId="7" fontId="6" fillId="0" borderId="0" xfId="2" applyNumberFormat="1" applyFont="1" applyFill="1" applyBorder="1" applyAlignment="1">
      <alignment horizontal="right" wrapText="1"/>
    </xf>
    <xf numFmtId="0" fontId="13" fillId="0" borderId="0" xfId="2" applyFont="1" applyFill="1" applyBorder="1" applyAlignment="1">
      <alignment horizontal="right" wrapText="1"/>
    </xf>
    <xf numFmtId="0" fontId="14" fillId="0" borderId="2" xfId="0" applyFont="1" applyBorder="1" applyAlignment="1">
      <alignment horizontal="right"/>
    </xf>
    <xf numFmtId="165" fontId="10" fillId="0" borderId="2" xfId="2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/>
    </xf>
    <xf numFmtId="0" fontId="5" fillId="0" borderId="0" xfId="0" applyFont="1" applyBorder="1" applyAlignment="1"/>
    <xf numFmtId="0" fontId="17" fillId="0" borderId="2" xfId="0" applyFont="1" applyFill="1" applyBorder="1" applyAlignment="1">
      <alignment horizontal="right"/>
    </xf>
    <xf numFmtId="0" fontId="18" fillId="0" borderId="0" xfId="2" applyFont="1" applyFill="1" applyBorder="1" applyAlignment="1">
      <alignment wrapText="1"/>
    </xf>
    <xf numFmtId="0" fontId="5" fillId="0" borderId="2" xfId="0" applyFont="1" applyFill="1" applyBorder="1" applyAlignment="1">
      <alignment horizontal="right"/>
    </xf>
    <xf numFmtId="8" fontId="8" fillId="0" borderId="0" xfId="0" applyNumberFormat="1" applyFont="1" applyBorder="1" applyAlignment="1"/>
    <xf numFmtId="0" fontId="8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20" fillId="0" borderId="0" xfId="4" applyFont="1" applyBorder="1" applyAlignment="1" applyProtection="1"/>
    <xf numFmtId="0" fontId="21" fillId="0" borderId="0" xfId="4" applyFont="1" applyBorder="1" applyAlignment="1" applyProtection="1"/>
    <xf numFmtId="0" fontId="6" fillId="0" borderId="0" xfId="0" applyFont="1" applyBorder="1" applyAlignment="1"/>
    <xf numFmtId="0" fontId="8" fillId="0" borderId="0" xfId="2" applyFont="1" applyFill="1" applyBorder="1" applyAlignment="1">
      <alignment horizontal="right" wrapText="1"/>
    </xf>
    <xf numFmtId="0" fontId="6" fillId="5" borderId="1" xfId="2" applyFont="1" applyFill="1" applyBorder="1" applyAlignment="1">
      <alignment horizontal="center" wrapText="1"/>
    </xf>
    <xf numFmtId="164" fontId="5" fillId="6" borderId="1" xfId="0" applyNumberFormat="1" applyFont="1" applyFill="1" applyBorder="1" applyAlignment="1">
      <alignment horizontal="center" wrapText="1"/>
    </xf>
    <xf numFmtId="164" fontId="6" fillId="5" borderId="1" xfId="2" applyNumberFormat="1" applyFont="1" applyFill="1" applyBorder="1" applyAlignment="1">
      <alignment horizontal="right" wrapText="1"/>
    </xf>
    <xf numFmtId="0" fontId="6" fillId="5" borderId="1" xfId="2" applyFont="1" applyFill="1" applyBorder="1" applyAlignment="1">
      <alignment horizontal="center"/>
    </xf>
    <xf numFmtId="0" fontId="6" fillId="5" borderId="1" xfId="2" applyFont="1" applyFill="1" applyBorder="1" applyAlignment="1">
      <alignment horizontal="right" wrapText="1"/>
    </xf>
    <xf numFmtId="0" fontId="14" fillId="4" borderId="0" xfId="0" applyFont="1" applyFill="1" applyBorder="1"/>
    <xf numFmtId="0" fontId="8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165" fontId="10" fillId="0" borderId="12" xfId="2" applyNumberFormat="1" applyFont="1" applyFill="1" applyBorder="1" applyAlignment="1">
      <alignment horizontal="right" wrapText="1"/>
    </xf>
    <xf numFmtId="3" fontId="5" fillId="0" borderId="0" xfId="0" applyNumberFormat="1" applyFont="1" applyAlignment="1">
      <alignment horizontal="right"/>
    </xf>
    <xf numFmtId="0" fontId="22" fillId="0" borderId="0" xfId="0" applyFont="1" applyBorder="1"/>
    <xf numFmtId="0" fontId="23" fillId="0" borderId="0" xfId="0" applyFont="1"/>
    <xf numFmtId="0" fontId="5" fillId="0" borderId="0" xfId="0" applyFont="1" applyFill="1" applyAlignment="1">
      <alignment horizontal="right"/>
    </xf>
    <xf numFmtId="0" fontId="2" fillId="0" borderId="0" xfId="0" applyFont="1"/>
    <xf numFmtId="0" fontId="24" fillId="0" borderId="0" xfId="4" applyFont="1" applyAlignment="1" applyProtection="1"/>
    <xf numFmtId="164" fontId="6" fillId="6" borderId="1" xfId="0" applyNumberFormat="1" applyFont="1" applyFill="1" applyBorder="1" applyAlignment="1">
      <alignment horizontal="center" wrapText="1"/>
    </xf>
    <xf numFmtId="166" fontId="4" fillId="2" borderId="1" xfId="2" applyNumberFormat="1" applyFont="1" applyFill="1" applyBorder="1" applyAlignment="1">
      <alignment horizontal="right" wrapText="1"/>
    </xf>
    <xf numFmtId="166" fontId="5" fillId="0" borderId="0" xfId="2" applyNumberFormat="1" applyFont="1" applyFill="1" applyBorder="1" applyAlignment="1">
      <alignment wrapText="1"/>
    </xf>
    <xf numFmtId="166" fontId="0" fillId="0" borderId="0" xfId="0" applyNumberFormat="1"/>
    <xf numFmtId="166" fontId="6" fillId="5" borderId="1" xfId="2" applyNumberFormat="1" applyFont="1" applyFill="1" applyBorder="1" applyAlignment="1">
      <alignment horizontal="right" wrapText="1"/>
    </xf>
    <xf numFmtId="166" fontId="6" fillId="5" borderId="1" xfId="2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 wrapText="1"/>
    </xf>
    <xf numFmtId="166" fontId="5" fillId="0" borderId="2" xfId="2" applyNumberFormat="1" applyFont="1" applyFill="1" applyBorder="1" applyAlignment="1">
      <alignment horizontal="right" wrapText="1"/>
    </xf>
    <xf numFmtId="166" fontId="5" fillId="0" borderId="2" xfId="0" applyNumberFormat="1" applyFont="1" applyBorder="1"/>
    <xf numFmtId="166" fontId="5" fillId="0" borderId="2" xfId="2" applyNumberFormat="1" applyFont="1" applyFill="1" applyBorder="1" applyAlignment="1">
      <alignment wrapText="1"/>
    </xf>
    <xf numFmtId="166" fontId="5" fillId="0" borderId="12" xfId="2" applyNumberFormat="1" applyFont="1" applyFill="1" applyBorder="1" applyAlignment="1">
      <alignment horizontal="right" wrapText="1"/>
    </xf>
    <xf numFmtId="166" fontId="5" fillId="0" borderId="13" xfId="2" applyNumberFormat="1" applyFont="1" applyFill="1" applyBorder="1" applyAlignment="1">
      <alignment horizontal="right" wrapText="1"/>
    </xf>
    <xf numFmtId="166" fontId="5" fillId="0" borderId="2" xfId="0" applyNumberFormat="1" applyFont="1" applyFill="1" applyBorder="1" applyAlignment="1"/>
    <xf numFmtId="166" fontId="25" fillId="0" borderId="0" xfId="0" applyNumberFormat="1" applyFont="1" applyAlignment="1">
      <alignment wrapText="1"/>
    </xf>
    <xf numFmtId="166" fontId="25" fillId="0" borderId="0" xfId="1" applyNumberFormat="1" applyFont="1" applyAlignment="1">
      <alignment wrapText="1"/>
    </xf>
    <xf numFmtId="166" fontId="0" fillId="0" borderId="0" xfId="1" applyNumberFormat="1" applyFont="1"/>
    <xf numFmtId="164" fontId="5" fillId="0" borderId="0" xfId="0" applyNumberFormat="1" applyFont="1"/>
    <xf numFmtId="0" fontId="5" fillId="0" borderId="0" xfId="0" applyFont="1" applyFill="1" applyBorder="1"/>
    <xf numFmtId="0" fontId="26" fillId="0" borderId="0" xfId="4" applyFont="1" applyAlignment="1" applyProtection="1"/>
    <xf numFmtId="0" fontId="4" fillId="6" borderId="1" xfId="0" applyFont="1" applyFill="1" applyBorder="1" applyAlignment="1">
      <alignment horizontal="right" wrapText="1"/>
    </xf>
    <xf numFmtId="164" fontId="4" fillId="6" borderId="1" xfId="0" applyNumberFormat="1" applyFont="1" applyFill="1" applyBorder="1" applyAlignment="1">
      <alignment horizontal="right" wrapText="1"/>
    </xf>
    <xf numFmtId="0" fontId="4" fillId="6" borderId="1" xfId="0" applyNumberFormat="1" applyFont="1" applyFill="1" applyBorder="1" applyAlignment="1">
      <alignment horizontal="right" wrapText="1"/>
    </xf>
    <xf numFmtId="164" fontId="0" fillId="0" borderId="0" xfId="0" applyNumberFormat="1"/>
    <xf numFmtId="164" fontId="16" fillId="0" borderId="0" xfId="2" applyNumberFormat="1" applyFont="1" applyFill="1" applyBorder="1" applyAlignment="1">
      <alignment horizontal="right" wrapText="1"/>
    </xf>
    <xf numFmtId="164" fontId="5" fillId="0" borderId="2" xfId="2" applyNumberFormat="1" applyFont="1" applyFill="1" applyBorder="1" applyAlignment="1">
      <alignment horizontal="right" wrapText="1"/>
    </xf>
    <xf numFmtId="164" fontId="5" fillId="0" borderId="0" xfId="2" applyNumberFormat="1" applyFont="1" applyFill="1" applyBorder="1" applyAlignment="1">
      <alignment wrapText="1"/>
    </xf>
    <xf numFmtId="0" fontId="6" fillId="7" borderId="1" xfId="2" applyFont="1" applyFill="1" applyBorder="1" applyAlignment="1">
      <alignment horizontal="center" wrapText="1"/>
    </xf>
    <xf numFmtId="164" fontId="6" fillId="8" borderId="1" xfId="0" applyNumberFormat="1" applyFont="1" applyFill="1" applyBorder="1" applyAlignment="1">
      <alignment horizontal="center" wrapText="1"/>
    </xf>
    <xf numFmtId="0" fontId="6" fillId="7" borderId="1" xfId="2" applyFont="1" applyFill="1" applyBorder="1" applyAlignment="1">
      <alignment horizontal="right" wrapText="1"/>
    </xf>
    <xf numFmtId="0" fontId="6" fillId="1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5" fillId="0" borderId="1" xfId="3" applyFont="1" applyFill="1" applyBorder="1" applyAlignment="1">
      <alignment wrapText="1"/>
    </xf>
    <xf numFmtId="0" fontId="5" fillId="0" borderId="1" xfId="2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right"/>
    </xf>
    <xf numFmtId="0" fontId="13" fillId="0" borderId="1" xfId="2" applyFont="1" applyFill="1" applyBorder="1" applyAlignment="1">
      <alignment horizontal="right" wrapText="1"/>
    </xf>
    <xf numFmtId="164" fontId="5" fillId="0" borderId="1" xfId="0" applyNumberFormat="1" applyFont="1" applyBorder="1"/>
    <xf numFmtId="0" fontId="6" fillId="0" borderId="1" xfId="2" applyFont="1" applyFill="1" applyBorder="1" applyAlignment="1">
      <alignment wrapText="1"/>
    </xf>
    <xf numFmtId="0" fontId="6" fillId="0" borderId="1" xfId="3" applyFont="1" applyFill="1" applyBorder="1" applyAlignment="1">
      <alignment wrapText="1"/>
    </xf>
    <xf numFmtId="0" fontId="14" fillId="0" borderId="1" xfId="0" applyFont="1" applyBorder="1"/>
    <xf numFmtId="164" fontId="7" fillId="11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/>
    <xf numFmtId="164" fontId="5" fillId="0" borderId="1" xfId="0" applyNumberFormat="1" applyFont="1" applyFill="1" applyBorder="1"/>
    <xf numFmtId="0" fontId="5" fillId="4" borderId="1" xfId="0" applyFont="1" applyFill="1" applyBorder="1"/>
    <xf numFmtId="0" fontId="13" fillId="0" borderId="1" xfId="2" applyFont="1" applyFill="1" applyBorder="1" applyAlignment="1">
      <alignment wrapText="1"/>
    </xf>
    <xf numFmtId="0" fontId="1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/>
    <xf numFmtId="0" fontId="6" fillId="0" borderId="1" xfId="0" applyFont="1" applyBorder="1"/>
    <xf numFmtId="0" fontId="23" fillId="0" borderId="1" xfId="0" applyFont="1" applyBorder="1"/>
    <xf numFmtId="0" fontId="4" fillId="0" borderId="1" xfId="2" applyFont="1" applyFill="1" applyBorder="1" applyAlignment="1">
      <alignment wrapText="1"/>
    </xf>
    <xf numFmtId="0" fontId="4" fillId="0" borderId="1" xfId="3" applyFont="1" applyFill="1" applyBorder="1" applyAlignment="1">
      <alignment wrapText="1"/>
    </xf>
    <xf numFmtId="0" fontId="7" fillId="0" borderId="1" xfId="2" applyFont="1" applyFill="1" applyBorder="1" applyAlignment="1">
      <alignment horizontal="right" wrapText="1"/>
    </xf>
    <xf numFmtId="0" fontId="7" fillId="0" borderId="1" xfId="2" applyFont="1" applyFill="1" applyBorder="1" applyAlignment="1">
      <alignment wrapText="1"/>
    </xf>
    <xf numFmtId="0" fontId="5" fillId="0" borderId="1" xfId="0" applyFont="1" applyFill="1" applyBorder="1"/>
    <xf numFmtId="164" fontId="5" fillId="0" borderId="1" xfId="2" applyNumberFormat="1" applyFont="1" applyFill="1" applyBorder="1" applyAlignment="1">
      <alignment horizontal="right" wrapText="1"/>
    </xf>
    <xf numFmtId="0" fontId="26" fillId="0" borderId="1" xfId="4" applyFont="1" applyBorder="1" applyAlignment="1" applyProtection="1"/>
    <xf numFmtId="164" fontId="14" fillId="0" borderId="1" xfId="0" applyNumberFormat="1" applyFont="1" applyFill="1" applyBorder="1"/>
    <xf numFmtId="164" fontId="7" fillId="11" borderId="0" xfId="0" applyNumberFormat="1" applyFont="1" applyFill="1" applyBorder="1" applyAlignment="1">
      <alignment horizontal="right" vertical="top" wrapText="1"/>
    </xf>
    <xf numFmtId="0" fontId="6" fillId="9" borderId="1" xfId="0" applyFont="1" applyFill="1" applyBorder="1" applyAlignment="1">
      <alignment horizontal="center" wrapText="1"/>
    </xf>
    <xf numFmtId="164" fontId="6" fillId="9" borderId="1" xfId="0" applyNumberFormat="1" applyFont="1" applyFill="1" applyBorder="1" applyAlignment="1">
      <alignment horizontal="center" wrapText="1"/>
    </xf>
    <xf numFmtId="164" fontId="5" fillId="0" borderId="1" xfId="2" applyNumberFormat="1" applyFont="1" applyFill="1" applyBorder="1" applyAlignment="1">
      <alignment wrapText="1"/>
    </xf>
    <xf numFmtId="0" fontId="6" fillId="9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/>
    <xf numFmtId="0" fontId="0" fillId="0" borderId="0" xfId="0" applyNumberFormat="1"/>
    <xf numFmtId="0" fontId="5" fillId="0" borderId="1" xfId="0" applyNumberFormat="1" applyFont="1" applyBorder="1" applyAlignment="1">
      <alignment horizontal="right"/>
    </xf>
    <xf numFmtId="0" fontId="0" fillId="0" borderId="1" xfId="0" applyBorder="1"/>
    <xf numFmtId="164" fontId="14" fillId="0" borderId="1" xfId="0" applyNumberFormat="1" applyFont="1" applyBorder="1"/>
    <xf numFmtId="164" fontId="14" fillId="0" borderId="0" xfId="0" applyNumberFormat="1" applyFont="1"/>
    <xf numFmtId="164" fontId="14" fillId="0" borderId="1" xfId="0" applyNumberFormat="1" applyFont="1" applyBorder="1" applyAlignment="1">
      <alignment horizontal="right"/>
    </xf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left" wrapText="1"/>
    </xf>
    <xf numFmtId="0" fontId="5" fillId="4" borderId="1" xfId="2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left" wrapText="1"/>
    </xf>
    <xf numFmtId="164" fontId="14" fillId="0" borderId="14" xfId="0" applyNumberFormat="1" applyFont="1" applyFill="1" applyBorder="1"/>
    <xf numFmtId="0" fontId="13" fillId="0" borderId="1" xfId="2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right"/>
    </xf>
    <xf numFmtId="0" fontId="27" fillId="0" borderId="1" xfId="0" applyFont="1" applyBorder="1"/>
    <xf numFmtId="164" fontId="5" fillId="0" borderId="14" xfId="2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/>
    <xf numFmtId="164" fontId="5" fillId="0" borderId="14" xfId="2" applyNumberFormat="1" applyFont="1" applyFill="1" applyBorder="1" applyAlignment="1">
      <alignment wrapText="1"/>
    </xf>
    <xf numFmtId="164" fontId="6" fillId="13" borderId="1" xfId="0" applyNumberFormat="1" applyFont="1" applyFill="1" applyBorder="1" applyAlignment="1">
      <alignment horizontal="center" wrapText="1"/>
    </xf>
    <xf numFmtId="0" fontId="6" fillId="14" borderId="1" xfId="2" applyFont="1" applyFill="1" applyBorder="1" applyAlignment="1">
      <alignment horizontal="center" wrapText="1"/>
    </xf>
    <xf numFmtId="164" fontId="6" fillId="14" borderId="1" xfId="2" applyNumberFormat="1" applyFont="1" applyFill="1" applyBorder="1" applyAlignment="1">
      <alignment horizontal="center" wrapText="1"/>
    </xf>
    <xf numFmtId="164" fontId="6" fillId="10" borderId="1" xfId="2" applyNumberFormat="1" applyFont="1" applyFill="1" applyBorder="1" applyAlignment="1">
      <alignment horizontal="center" wrapText="1"/>
    </xf>
    <xf numFmtId="164" fontId="6" fillId="7" borderId="16" xfId="2" applyNumberFormat="1" applyFont="1" applyFill="1" applyBorder="1" applyAlignment="1">
      <alignment horizontal="center" wrapText="1"/>
    </xf>
    <xf numFmtId="0" fontId="22" fillId="0" borderId="1" xfId="2" applyFont="1" applyFill="1" applyBorder="1" applyAlignment="1">
      <alignment horizontal="left" wrapText="1"/>
    </xf>
    <xf numFmtId="0" fontId="8" fillId="15" borderId="1" xfId="0" applyFont="1" applyFill="1" applyBorder="1"/>
    <xf numFmtId="164" fontId="29" fillId="16" borderId="1" xfId="0" applyNumberFormat="1" applyFont="1" applyFill="1" applyBorder="1"/>
    <xf numFmtId="0" fontId="28" fillId="0" borderId="1" xfId="0" applyFont="1" applyBorder="1"/>
    <xf numFmtId="164" fontId="5" fillId="0" borderId="14" xfId="0" applyNumberFormat="1" applyFont="1" applyFill="1" applyBorder="1" applyAlignment="1">
      <alignment horizontal="right" vertical="top" wrapText="1"/>
    </xf>
    <xf numFmtId="164" fontId="14" fillId="0" borderId="14" xfId="0" applyNumberFormat="1" applyFont="1" applyFill="1" applyBorder="1" applyAlignment="1">
      <alignment horizontal="right" vertical="top" wrapText="1"/>
    </xf>
    <xf numFmtId="0" fontId="16" fillId="0" borderId="1" xfId="5" applyFont="1" applyFill="1" applyBorder="1" applyAlignment="1">
      <alignment horizontal="right" wrapText="1"/>
    </xf>
    <xf numFmtId="164" fontId="14" fillId="0" borderId="0" xfId="0" applyNumberFormat="1" applyFont="1" applyFill="1" applyBorder="1" applyAlignment="1">
      <alignment horizontal="right" vertical="top" wrapText="1"/>
    </xf>
    <xf numFmtId="164" fontId="14" fillId="0" borderId="1" xfId="0" applyNumberFormat="1" applyFont="1" applyFill="1" applyBorder="1" applyAlignment="1">
      <alignment horizontal="right" vertical="top" wrapText="1"/>
    </xf>
    <xf numFmtId="164" fontId="14" fillId="0" borderId="15" xfId="0" applyNumberFormat="1" applyFont="1" applyFill="1" applyBorder="1" applyAlignment="1">
      <alignment horizontal="right" vertical="top" wrapText="1"/>
    </xf>
    <xf numFmtId="0" fontId="14" fillId="0" borderId="1" xfId="0" applyNumberFormat="1" applyFont="1" applyBorder="1"/>
    <xf numFmtId="0" fontId="14" fillId="0" borderId="0" xfId="0" applyFont="1" applyAlignment="1">
      <alignment horizontal="center"/>
    </xf>
    <xf numFmtId="1" fontId="6" fillId="13" borderId="1" xfId="0" applyNumberFormat="1" applyFont="1" applyFill="1" applyBorder="1" applyAlignment="1">
      <alignment horizontal="right" wrapText="1"/>
    </xf>
    <xf numFmtId="1" fontId="5" fillId="0" borderId="14" xfId="0" applyNumberFormat="1" applyFont="1" applyFill="1" applyBorder="1" applyAlignment="1">
      <alignment horizontal="right"/>
    </xf>
    <xf numFmtId="1" fontId="14" fillId="0" borderId="0" xfId="0" applyNumberFormat="1" applyFont="1" applyAlignment="1">
      <alignment horizontal="right"/>
    </xf>
    <xf numFmtId="1" fontId="6" fillId="14" borderId="1" xfId="2" applyNumberFormat="1" applyFont="1" applyFill="1" applyBorder="1" applyAlignment="1">
      <alignment horizontal="right" wrapText="1"/>
    </xf>
    <xf numFmtId="0" fontId="6" fillId="10" borderId="1" xfId="2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0" fontId="16" fillId="0" borderId="1" xfId="5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31" fillId="0" borderId="0" xfId="0" applyFont="1" applyAlignment="1">
      <alignment vertical="center"/>
    </xf>
    <xf numFmtId="6" fontId="23" fillId="0" borderId="0" xfId="0" applyNumberFormat="1" applyFont="1" applyAlignment="1">
      <alignment horizontal="right"/>
    </xf>
    <xf numFmtId="167" fontId="0" fillId="0" borderId="0" xfId="0" applyNumberForma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67" fontId="23" fillId="0" borderId="0" xfId="0" applyNumberFormat="1" applyFont="1"/>
    <xf numFmtId="0" fontId="34" fillId="0" borderId="0" xfId="0" applyFont="1" applyAlignment="1">
      <alignment vertical="center"/>
    </xf>
    <xf numFmtId="0" fontId="35" fillId="5" borderId="1" xfId="2" applyFont="1" applyFill="1" applyBorder="1" applyAlignment="1">
      <alignment horizontal="center"/>
    </xf>
    <xf numFmtId="164" fontId="35" fillId="6" borderId="1" xfId="0" applyNumberFormat="1" applyFont="1" applyFill="1" applyBorder="1" applyAlignment="1">
      <alignment horizontal="center" wrapText="1"/>
    </xf>
    <xf numFmtId="166" fontId="35" fillId="5" borderId="1" xfId="2" applyNumberFormat="1" applyFont="1" applyFill="1" applyBorder="1" applyAlignment="1">
      <alignment horizontal="center" wrapText="1"/>
    </xf>
    <xf numFmtId="0" fontId="35" fillId="5" borderId="1" xfId="2" applyFont="1" applyFill="1" applyBorder="1" applyAlignment="1">
      <alignment horizontal="center" wrapText="1"/>
    </xf>
    <xf numFmtId="0" fontId="35" fillId="5" borderId="1" xfId="2" applyFont="1" applyFill="1" applyBorder="1" applyAlignment="1">
      <alignment horizontal="left"/>
    </xf>
    <xf numFmtId="2" fontId="35" fillId="5" borderId="1" xfId="2" applyNumberFormat="1" applyFont="1" applyFill="1" applyBorder="1" applyAlignment="1">
      <alignment horizontal="center" vertical="top" wrapText="1"/>
    </xf>
    <xf numFmtId="0" fontId="35" fillId="5" borderId="1" xfId="2" applyFont="1" applyFill="1" applyBorder="1" applyAlignment="1">
      <alignment horizontal="right" wrapText="1"/>
    </xf>
    <xf numFmtId="0" fontId="23" fillId="0" borderId="0" xfId="2" applyFont="1"/>
    <xf numFmtId="0" fontId="23" fillId="0" borderId="0" xfId="3" applyFont="1" applyAlignment="1">
      <alignment wrapText="1"/>
    </xf>
    <xf numFmtId="164" fontId="23" fillId="0" borderId="0" xfId="2" applyNumberFormat="1" applyFont="1" applyAlignment="1">
      <alignment horizontal="right" wrapText="1"/>
    </xf>
    <xf numFmtId="0" fontId="23" fillId="0" borderId="0" xfId="2" applyFont="1" applyAlignment="1">
      <alignment horizontal="center" wrapText="1"/>
    </xf>
    <xf numFmtId="0" fontId="23" fillId="0" borderId="0" xfId="2" applyFont="1" applyAlignment="1">
      <alignment horizontal="right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6" fontId="23" fillId="0" borderId="0" xfId="2" applyNumberFormat="1" applyFont="1" applyAlignment="1">
      <alignment horizontal="right" wrapText="1"/>
    </xf>
    <xf numFmtId="0" fontId="36" fillId="0" borderId="0" xfId="0" applyFont="1" applyAlignment="1">
      <alignment horizontal="center" wrapText="1"/>
    </xf>
  </cellXfs>
  <cellStyles count="6">
    <cellStyle name="Currency" xfId="1" builtinId="4"/>
    <cellStyle name="Hyperlink" xfId="4" builtinId="8"/>
    <cellStyle name="Normal" xfId="0" builtinId="0"/>
    <cellStyle name="Normal_Sheet1" xfId="2" xr:uid="{00000000-0005-0000-0000-000003000000}"/>
    <cellStyle name="Normal_Sheet1_1" xfId="3" xr:uid="{00000000-0005-0000-0000-000004000000}"/>
    <cellStyle name="Normal_Sheet2" xfId="5" xr:uid="{EB9A7173-BE16-4F79-8248-9627EEC56920}"/>
  </cellStyles>
  <dxfs count="120">
    <dxf>
      <font>
        <color theme="1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color theme="1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color rgb="FFFF0000"/>
      </font>
    </dxf>
    <dxf>
      <font>
        <color rgb="FF00B050"/>
      </font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5"/>
  <sheetViews>
    <sheetView topLeftCell="A135" workbookViewId="0">
      <selection activeCell="H18" sqref="H18"/>
    </sheetView>
  </sheetViews>
  <sheetFormatPr defaultRowHeight="14.4" x14ac:dyDescent="0.3"/>
  <cols>
    <col min="1" max="1" width="37.109375" customWidth="1"/>
  </cols>
  <sheetData>
    <row r="1" spans="1:8" ht="36.6" x14ac:dyDescent="0.3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4" t="s">
        <v>5</v>
      </c>
      <c r="G1" s="1" t="s">
        <v>6</v>
      </c>
      <c r="H1" s="5" t="s">
        <v>7</v>
      </c>
    </row>
    <row r="2" spans="1:8" ht="36.6" x14ac:dyDescent="0.3">
      <c r="A2" s="11" t="s">
        <v>550</v>
      </c>
      <c r="B2" s="12" t="s">
        <v>9</v>
      </c>
      <c r="C2" s="11" t="s">
        <v>320</v>
      </c>
      <c r="D2" s="13">
        <v>90</v>
      </c>
      <c r="E2" s="11" t="s">
        <v>549</v>
      </c>
      <c r="F2" s="14" t="s">
        <v>9</v>
      </c>
      <c r="G2" s="11"/>
      <c r="H2" s="54" t="s">
        <v>170</v>
      </c>
    </row>
    <row r="3" spans="1:8" ht="24.6" x14ac:dyDescent="0.3">
      <c r="A3" s="6" t="s">
        <v>537</v>
      </c>
      <c r="B3" s="7" t="s">
        <v>9</v>
      </c>
      <c r="C3" s="6" t="s">
        <v>9</v>
      </c>
      <c r="D3" s="8">
        <v>7722</v>
      </c>
      <c r="E3" s="6" t="s">
        <v>538</v>
      </c>
      <c r="F3" s="9" t="s">
        <v>539</v>
      </c>
      <c r="G3" s="6">
        <v>1</v>
      </c>
      <c r="H3" s="9" t="s">
        <v>539</v>
      </c>
    </row>
    <row r="4" spans="1:8" ht="24.6" x14ac:dyDescent="0.3">
      <c r="A4" s="6" t="s">
        <v>653</v>
      </c>
      <c r="B4" s="7" t="s">
        <v>9</v>
      </c>
      <c r="C4" s="6" t="s">
        <v>9</v>
      </c>
      <c r="D4" s="8">
        <v>13613.68</v>
      </c>
      <c r="E4" s="6" t="s">
        <v>538</v>
      </c>
      <c r="F4" s="9" t="s">
        <v>539</v>
      </c>
      <c r="G4" s="6"/>
      <c r="H4" s="9" t="s">
        <v>539</v>
      </c>
    </row>
    <row r="5" spans="1:8" ht="24.6" x14ac:dyDescent="0.3">
      <c r="A5" s="6" t="s">
        <v>660</v>
      </c>
      <c r="B5" s="7" t="s">
        <v>9</v>
      </c>
      <c r="C5" s="6" t="s">
        <v>9</v>
      </c>
      <c r="D5" s="53">
        <v>74344.649999999994</v>
      </c>
      <c r="E5" s="6" t="s">
        <v>538</v>
      </c>
      <c r="F5" s="9" t="s">
        <v>539</v>
      </c>
      <c r="G5" s="6"/>
      <c r="H5" s="9" t="s">
        <v>539</v>
      </c>
    </row>
    <row r="6" spans="1:8" ht="24.6" x14ac:dyDescent="0.3">
      <c r="A6" s="6" t="s">
        <v>8</v>
      </c>
      <c r="B6" s="7" t="s">
        <v>9</v>
      </c>
      <c r="C6" s="6" t="s">
        <v>10</v>
      </c>
      <c r="D6" s="8">
        <v>3058.14</v>
      </c>
      <c r="E6" s="6" t="s">
        <v>11</v>
      </c>
      <c r="F6" s="9" t="s">
        <v>12</v>
      </c>
      <c r="G6" s="6">
        <v>115</v>
      </c>
      <c r="H6" s="10">
        <v>5514</v>
      </c>
    </row>
    <row r="7" spans="1:8" ht="24.6" x14ac:dyDescent="0.3">
      <c r="A7" s="11" t="s">
        <v>13</v>
      </c>
      <c r="B7" s="12" t="s">
        <v>14</v>
      </c>
      <c r="C7" s="11" t="s">
        <v>15</v>
      </c>
      <c r="D7" s="13">
        <v>523.09</v>
      </c>
      <c r="E7" s="11" t="s">
        <v>16</v>
      </c>
      <c r="F7" s="14" t="s">
        <v>12</v>
      </c>
      <c r="G7" s="11">
        <v>1</v>
      </c>
      <c r="H7" s="15">
        <v>2</v>
      </c>
    </row>
    <row r="8" spans="1:8" x14ac:dyDescent="0.3">
      <c r="A8" s="11" t="s">
        <v>17</v>
      </c>
      <c r="B8" s="12" t="s">
        <v>18</v>
      </c>
      <c r="C8" s="11" t="s">
        <v>15</v>
      </c>
      <c r="D8" s="13">
        <v>555.52</v>
      </c>
      <c r="E8" s="11" t="s">
        <v>16</v>
      </c>
      <c r="F8" s="14" t="s">
        <v>12</v>
      </c>
      <c r="G8" s="11">
        <v>1</v>
      </c>
      <c r="H8" s="15">
        <v>19</v>
      </c>
    </row>
    <row r="9" spans="1:8" ht="24.6" x14ac:dyDescent="0.3">
      <c r="A9" s="11" t="s">
        <v>19</v>
      </c>
      <c r="B9" s="12" t="s">
        <v>20</v>
      </c>
      <c r="C9" s="11" t="s">
        <v>15</v>
      </c>
      <c r="D9" s="13">
        <v>1497.38</v>
      </c>
      <c r="E9" s="11" t="s">
        <v>16</v>
      </c>
      <c r="F9" s="14" t="s">
        <v>12</v>
      </c>
      <c r="G9" s="11">
        <v>1</v>
      </c>
      <c r="H9" s="15">
        <v>3</v>
      </c>
    </row>
    <row r="10" spans="1:8" ht="24.6" x14ac:dyDescent="0.3">
      <c r="A10" s="11" t="s">
        <v>21</v>
      </c>
      <c r="B10" s="12" t="s">
        <v>22</v>
      </c>
      <c r="C10" s="11" t="s">
        <v>23</v>
      </c>
      <c r="D10" s="13">
        <v>826.66</v>
      </c>
      <c r="E10" s="11" t="s">
        <v>11</v>
      </c>
      <c r="F10" s="14" t="s">
        <v>12</v>
      </c>
      <c r="G10" s="11">
        <v>1</v>
      </c>
      <c r="H10" s="16">
        <v>4</v>
      </c>
    </row>
    <row r="11" spans="1:8" ht="24.6" x14ac:dyDescent="0.3">
      <c r="A11" s="11" t="s">
        <v>25</v>
      </c>
      <c r="B11" s="12" t="s">
        <v>26</v>
      </c>
      <c r="C11" s="11" t="s">
        <v>27</v>
      </c>
      <c r="D11" s="13">
        <v>208.34</v>
      </c>
      <c r="E11" s="11" t="s">
        <v>16</v>
      </c>
      <c r="F11" s="14" t="s">
        <v>12</v>
      </c>
      <c r="G11" s="11">
        <v>1</v>
      </c>
      <c r="H11" s="17">
        <v>8</v>
      </c>
    </row>
    <row r="12" spans="1:8" ht="24.6" x14ac:dyDescent="0.3">
      <c r="A12" s="11" t="s">
        <v>28</v>
      </c>
      <c r="B12" s="12" t="s">
        <v>29</v>
      </c>
      <c r="C12" s="11" t="s">
        <v>27</v>
      </c>
      <c r="D12" s="13">
        <v>2596.94</v>
      </c>
      <c r="E12" s="11" t="s">
        <v>16</v>
      </c>
      <c r="F12" s="14" t="s">
        <v>12</v>
      </c>
      <c r="G12" s="11">
        <v>1</v>
      </c>
      <c r="H12" s="18">
        <v>490</v>
      </c>
    </row>
    <row r="13" spans="1:8" ht="24.6" x14ac:dyDescent="0.3">
      <c r="A13" s="11" t="s">
        <v>30</v>
      </c>
      <c r="B13" s="12" t="s">
        <v>31</v>
      </c>
      <c r="C13" s="11" t="s">
        <v>27</v>
      </c>
      <c r="D13" s="13">
        <v>625.02</v>
      </c>
      <c r="E13" s="11" t="s">
        <v>32</v>
      </c>
      <c r="F13" s="14" t="s">
        <v>12</v>
      </c>
      <c r="G13" s="11">
        <v>1</v>
      </c>
      <c r="H13" s="19">
        <v>116</v>
      </c>
    </row>
    <row r="14" spans="1:8" ht="24.6" x14ac:dyDescent="0.3">
      <c r="A14" s="11" t="s">
        <v>33</v>
      </c>
      <c r="B14" s="12" t="s">
        <v>34</v>
      </c>
      <c r="C14" s="11" t="s">
        <v>27</v>
      </c>
      <c r="D14" s="13">
        <v>281.88</v>
      </c>
      <c r="E14" s="11" t="s">
        <v>32</v>
      </c>
      <c r="F14" s="14" t="s">
        <v>12</v>
      </c>
      <c r="G14" s="11">
        <v>1</v>
      </c>
      <c r="H14" s="19">
        <v>34</v>
      </c>
    </row>
    <row r="15" spans="1:8" ht="24.6" x14ac:dyDescent="0.3">
      <c r="A15" s="11" t="s">
        <v>35</v>
      </c>
      <c r="B15" s="12" t="s">
        <v>36</v>
      </c>
      <c r="C15" s="11" t="s">
        <v>27</v>
      </c>
      <c r="D15" s="13">
        <v>551.5</v>
      </c>
      <c r="E15" s="11" t="s">
        <v>32</v>
      </c>
      <c r="F15" s="14" t="s">
        <v>12</v>
      </c>
      <c r="G15" s="11">
        <v>1</v>
      </c>
      <c r="H15" s="17">
        <v>117</v>
      </c>
    </row>
    <row r="16" spans="1:8" x14ac:dyDescent="0.3">
      <c r="A16" s="11" t="s">
        <v>37</v>
      </c>
      <c r="B16" s="12" t="s">
        <v>38</v>
      </c>
      <c r="C16" s="11" t="s">
        <v>39</v>
      </c>
      <c r="D16" s="13">
        <v>208.34</v>
      </c>
      <c r="E16" s="11" t="s">
        <v>32</v>
      </c>
      <c r="F16" s="14" t="s">
        <v>12</v>
      </c>
      <c r="G16" s="11">
        <v>1</v>
      </c>
      <c r="H16" s="20">
        <v>42</v>
      </c>
    </row>
    <row r="17" spans="1:8" ht="36.6" x14ac:dyDescent="0.3">
      <c r="A17" s="6" t="s">
        <v>40</v>
      </c>
      <c r="B17" s="7" t="s">
        <v>9</v>
      </c>
      <c r="C17" s="6" t="s">
        <v>41</v>
      </c>
      <c r="D17" s="8">
        <v>29799.21</v>
      </c>
      <c r="E17" s="6" t="s">
        <v>24</v>
      </c>
      <c r="F17" s="9" t="s">
        <v>12</v>
      </c>
      <c r="G17" s="6">
        <v>9</v>
      </c>
      <c r="H17" s="10">
        <v>16277</v>
      </c>
    </row>
    <row r="18" spans="1:8" ht="36.6" x14ac:dyDescent="0.3">
      <c r="A18" s="11" t="s">
        <v>42</v>
      </c>
      <c r="B18" s="7" t="s">
        <v>9</v>
      </c>
      <c r="C18" s="11" t="s">
        <v>43</v>
      </c>
      <c r="D18" s="8">
        <v>44331.09</v>
      </c>
      <c r="E18" s="11" t="s">
        <v>16</v>
      </c>
      <c r="F18" s="14" t="s">
        <v>12</v>
      </c>
      <c r="G18" s="11">
        <v>35</v>
      </c>
      <c r="H18" s="15">
        <v>83269</v>
      </c>
    </row>
    <row r="19" spans="1:8" ht="24.6" x14ac:dyDescent="0.3">
      <c r="A19" s="11" t="s">
        <v>48</v>
      </c>
      <c r="B19" s="12" t="s">
        <v>49</v>
      </c>
      <c r="C19" s="11" t="s">
        <v>50</v>
      </c>
      <c r="D19" s="13">
        <v>551.46</v>
      </c>
      <c r="E19" s="11" t="s">
        <v>32</v>
      </c>
      <c r="F19" s="14" t="s">
        <v>12</v>
      </c>
      <c r="G19" s="11">
        <v>1</v>
      </c>
      <c r="H19" s="18">
        <v>528</v>
      </c>
    </row>
    <row r="20" spans="1:8" ht="48.6" x14ac:dyDescent="0.3">
      <c r="A20" s="6" t="s">
        <v>51</v>
      </c>
      <c r="B20" s="7" t="s">
        <v>52</v>
      </c>
      <c r="C20" s="6" t="s">
        <v>53</v>
      </c>
      <c r="D20" s="8">
        <v>582.71</v>
      </c>
      <c r="E20" s="6" t="s">
        <v>24</v>
      </c>
      <c r="F20" s="9" t="s">
        <v>12</v>
      </c>
      <c r="G20" s="6">
        <v>1</v>
      </c>
      <c r="H20" s="10">
        <v>404</v>
      </c>
    </row>
    <row r="21" spans="1:8" ht="36.6" x14ac:dyDescent="0.3">
      <c r="A21" s="6" t="s">
        <v>54</v>
      </c>
      <c r="B21" s="7" t="s">
        <v>55</v>
      </c>
      <c r="C21" s="6" t="s">
        <v>56</v>
      </c>
      <c r="D21" s="8">
        <v>3444.64</v>
      </c>
      <c r="E21" s="6" t="s">
        <v>32</v>
      </c>
      <c r="F21" s="9" t="s">
        <v>12</v>
      </c>
      <c r="G21" s="6">
        <v>1</v>
      </c>
      <c r="H21" s="10">
        <v>1870</v>
      </c>
    </row>
    <row r="22" spans="1:8" ht="48.6" x14ac:dyDescent="0.3">
      <c r="A22" s="6" t="s">
        <v>57</v>
      </c>
      <c r="B22" s="7" t="s">
        <v>58</v>
      </c>
      <c r="C22" s="6" t="s">
        <v>59</v>
      </c>
      <c r="D22" s="8">
        <v>286.2</v>
      </c>
      <c r="E22" s="6" t="s">
        <v>60</v>
      </c>
      <c r="F22" s="9" t="s">
        <v>12</v>
      </c>
      <c r="G22" s="6">
        <v>1</v>
      </c>
      <c r="H22" s="10">
        <v>320</v>
      </c>
    </row>
    <row r="23" spans="1:8" ht="48.6" x14ac:dyDescent="0.3">
      <c r="A23" s="6" t="s">
        <v>61</v>
      </c>
      <c r="B23" s="7" t="s">
        <v>9</v>
      </c>
      <c r="C23" s="6" t="s">
        <v>62</v>
      </c>
      <c r="D23" s="8">
        <v>5361.47</v>
      </c>
      <c r="E23" s="6" t="s">
        <v>32</v>
      </c>
      <c r="F23" s="9" t="s">
        <v>12</v>
      </c>
      <c r="G23" s="6">
        <v>12</v>
      </c>
      <c r="H23" s="10">
        <v>4925</v>
      </c>
    </row>
    <row r="24" spans="1:8" ht="24.6" x14ac:dyDescent="0.3">
      <c r="A24" s="11" t="s">
        <v>63</v>
      </c>
      <c r="B24" s="12" t="s">
        <v>64</v>
      </c>
      <c r="C24" s="11" t="s">
        <v>27</v>
      </c>
      <c r="D24" s="13">
        <v>9039.14</v>
      </c>
      <c r="E24" s="11" t="s">
        <v>16</v>
      </c>
      <c r="F24" s="14" t="s">
        <v>12</v>
      </c>
      <c r="G24" s="11">
        <v>1</v>
      </c>
      <c r="H24" s="18">
        <v>1857</v>
      </c>
    </row>
    <row r="25" spans="1:8" ht="24.6" x14ac:dyDescent="0.3">
      <c r="A25" s="11" t="s">
        <v>65</v>
      </c>
      <c r="B25" s="12" t="s">
        <v>66</v>
      </c>
      <c r="C25" s="11" t="s">
        <v>27</v>
      </c>
      <c r="D25" s="13">
        <v>7357.57</v>
      </c>
      <c r="E25" s="11" t="s">
        <v>16</v>
      </c>
      <c r="F25" s="14" t="s">
        <v>12</v>
      </c>
      <c r="G25" s="11">
        <v>1</v>
      </c>
      <c r="H25" s="18">
        <v>689</v>
      </c>
    </row>
    <row r="26" spans="1:8" x14ac:dyDescent="0.3">
      <c r="A26" s="11" t="s">
        <v>67</v>
      </c>
      <c r="B26" s="12" t="s">
        <v>68</v>
      </c>
      <c r="C26" s="11" t="s">
        <v>15</v>
      </c>
      <c r="D26" s="13">
        <v>4716.46</v>
      </c>
      <c r="E26" s="11" t="s">
        <v>16</v>
      </c>
      <c r="F26" s="14" t="s">
        <v>12</v>
      </c>
      <c r="G26" s="11">
        <v>1</v>
      </c>
      <c r="H26" s="15">
        <v>810</v>
      </c>
    </row>
    <row r="27" spans="1:8" ht="48.6" x14ac:dyDescent="0.3">
      <c r="A27" s="6" t="s">
        <v>69</v>
      </c>
      <c r="B27" s="7" t="s">
        <v>70</v>
      </c>
      <c r="C27" s="6" t="s">
        <v>71</v>
      </c>
      <c r="D27" s="8">
        <v>335.05</v>
      </c>
      <c r="E27" s="6" t="s">
        <v>60</v>
      </c>
      <c r="F27" s="9" t="s">
        <v>12</v>
      </c>
      <c r="G27" s="6">
        <v>1</v>
      </c>
      <c r="H27" s="10">
        <v>17</v>
      </c>
    </row>
    <row r="28" spans="1:8" ht="24.6" x14ac:dyDescent="0.3">
      <c r="A28" s="6" t="s">
        <v>72</v>
      </c>
      <c r="B28" s="7" t="s">
        <v>73</v>
      </c>
      <c r="C28" s="6" t="s">
        <v>74</v>
      </c>
      <c r="D28" s="8">
        <v>178.13</v>
      </c>
      <c r="E28" s="6" t="s">
        <v>24</v>
      </c>
      <c r="F28" s="9" t="s">
        <v>12</v>
      </c>
      <c r="G28" s="6">
        <v>1</v>
      </c>
      <c r="H28" s="10">
        <v>1</v>
      </c>
    </row>
    <row r="29" spans="1:8" ht="24.6" x14ac:dyDescent="0.3">
      <c r="A29" s="6" t="s">
        <v>75</v>
      </c>
      <c r="B29" s="7" t="s">
        <v>76</v>
      </c>
      <c r="C29" s="6" t="s">
        <v>74</v>
      </c>
      <c r="D29" s="8">
        <v>407.31</v>
      </c>
      <c r="E29" s="6" t="s">
        <v>32</v>
      </c>
      <c r="F29" s="9" t="s">
        <v>12</v>
      </c>
      <c r="G29" s="6">
        <v>1</v>
      </c>
      <c r="H29" s="10">
        <v>48</v>
      </c>
    </row>
    <row r="30" spans="1:8" ht="24.6" x14ac:dyDescent="0.3">
      <c r="A30" s="6" t="s">
        <v>77</v>
      </c>
      <c r="B30" s="7" t="s">
        <v>78</v>
      </c>
      <c r="C30" s="6" t="s">
        <v>74</v>
      </c>
      <c r="D30" s="8">
        <v>194.78</v>
      </c>
      <c r="E30" s="6" t="s">
        <v>32</v>
      </c>
      <c r="F30" s="9" t="s">
        <v>12</v>
      </c>
      <c r="G30" s="6">
        <v>1</v>
      </c>
      <c r="H30" s="10">
        <v>23</v>
      </c>
    </row>
    <row r="31" spans="1:8" ht="24.6" x14ac:dyDescent="0.3">
      <c r="A31" s="6" t="s">
        <v>79</v>
      </c>
      <c r="B31" s="7" t="s">
        <v>80</v>
      </c>
      <c r="C31" s="6" t="s">
        <v>74</v>
      </c>
      <c r="D31" s="8">
        <v>177.97</v>
      </c>
      <c r="E31" s="6" t="s">
        <v>60</v>
      </c>
      <c r="F31" s="9" t="s">
        <v>12</v>
      </c>
      <c r="G31" s="6">
        <v>1</v>
      </c>
      <c r="H31" s="10">
        <v>63</v>
      </c>
    </row>
    <row r="32" spans="1:8" ht="24.6" x14ac:dyDescent="0.3">
      <c r="A32" s="6" t="s">
        <v>81</v>
      </c>
      <c r="B32" s="7" t="s">
        <v>82</v>
      </c>
      <c r="C32" s="6" t="s">
        <v>74</v>
      </c>
      <c r="D32" s="8">
        <v>177.97</v>
      </c>
      <c r="E32" s="6" t="s">
        <v>32</v>
      </c>
      <c r="F32" s="9" t="s">
        <v>12</v>
      </c>
      <c r="G32" s="6">
        <v>1</v>
      </c>
      <c r="H32" s="10">
        <v>12</v>
      </c>
    </row>
    <row r="33" spans="1:8" ht="24.6" x14ac:dyDescent="0.3">
      <c r="A33" s="6" t="s">
        <v>83</v>
      </c>
      <c r="B33" s="7" t="s">
        <v>84</v>
      </c>
      <c r="C33" s="6" t="s">
        <v>74</v>
      </c>
      <c r="D33" s="8">
        <v>196.69</v>
      </c>
      <c r="E33" s="6" t="s">
        <v>32</v>
      </c>
      <c r="F33" s="9" t="s">
        <v>12</v>
      </c>
      <c r="G33" s="6">
        <v>1</v>
      </c>
      <c r="H33" s="10">
        <v>95</v>
      </c>
    </row>
    <row r="34" spans="1:8" x14ac:dyDescent="0.3">
      <c r="A34" s="21" t="s">
        <v>85</v>
      </c>
      <c r="B34" s="12" t="s">
        <v>86</v>
      </c>
      <c r="C34" s="21" t="s">
        <v>15</v>
      </c>
      <c r="D34" s="22">
        <v>0</v>
      </c>
      <c r="E34" s="21" t="s">
        <v>11</v>
      </c>
      <c r="F34" s="23" t="s">
        <v>12</v>
      </c>
      <c r="G34" s="23">
        <v>1</v>
      </c>
      <c r="H34" s="15">
        <v>87</v>
      </c>
    </row>
    <row r="35" spans="1:8" ht="24.6" x14ac:dyDescent="0.3">
      <c r="A35" s="6" t="s">
        <v>87</v>
      </c>
      <c r="B35" s="7" t="s">
        <v>88</v>
      </c>
      <c r="C35" s="6" t="s">
        <v>74</v>
      </c>
      <c r="D35" s="8">
        <v>178.13</v>
      </c>
      <c r="E35" s="6" t="s">
        <v>32</v>
      </c>
      <c r="F35" s="9" t="s">
        <v>12</v>
      </c>
      <c r="G35" s="6">
        <v>1</v>
      </c>
      <c r="H35" s="10">
        <v>33</v>
      </c>
    </row>
    <row r="36" spans="1:8" ht="24.6" x14ac:dyDescent="0.3">
      <c r="A36" s="6" t="s">
        <v>89</v>
      </c>
      <c r="B36" s="7" t="s">
        <v>90</v>
      </c>
      <c r="C36" s="6" t="s">
        <v>74</v>
      </c>
      <c r="D36" s="8">
        <v>177.97</v>
      </c>
      <c r="E36" s="6" t="s">
        <v>32</v>
      </c>
      <c r="F36" s="9" t="s">
        <v>12</v>
      </c>
      <c r="G36" s="6">
        <v>1</v>
      </c>
      <c r="H36" s="10">
        <v>31</v>
      </c>
    </row>
    <row r="37" spans="1:8" ht="24.6" x14ac:dyDescent="0.3">
      <c r="A37" s="6" t="s">
        <v>91</v>
      </c>
      <c r="B37" s="7" t="s">
        <v>92</v>
      </c>
      <c r="C37" s="6" t="s">
        <v>74</v>
      </c>
      <c r="D37" s="8">
        <v>194.62</v>
      </c>
      <c r="E37" s="6" t="s">
        <v>32</v>
      </c>
      <c r="F37" s="9" t="s">
        <v>12</v>
      </c>
      <c r="G37" s="6">
        <v>1</v>
      </c>
      <c r="H37" s="10">
        <v>20</v>
      </c>
    </row>
    <row r="38" spans="1:8" x14ac:dyDescent="0.3">
      <c r="A38" s="11" t="s">
        <v>93</v>
      </c>
      <c r="B38" s="12" t="s">
        <v>9</v>
      </c>
      <c r="C38" s="11" t="s">
        <v>23</v>
      </c>
      <c r="D38" s="13">
        <v>1984.87</v>
      </c>
      <c r="E38" s="11" t="s">
        <v>32</v>
      </c>
      <c r="F38" s="14" t="s">
        <v>12</v>
      </c>
      <c r="G38" s="11">
        <v>2</v>
      </c>
      <c r="H38" s="14" t="s">
        <v>94</v>
      </c>
    </row>
    <row r="39" spans="1:8" ht="36.6" x14ac:dyDescent="0.3">
      <c r="A39" s="11" t="s">
        <v>95</v>
      </c>
      <c r="B39" s="12" t="s">
        <v>96</v>
      </c>
      <c r="C39" s="11" t="s">
        <v>27</v>
      </c>
      <c r="D39" s="13">
        <v>1761.31</v>
      </c>
      <c r="E39" s="11" t="s">
        <v>60</v>
      </c>
      <c r="F39" s="14" t="s">
        <v>12</v>
      </c>
      <c r="G39" s="11">
        <v>1</v>
      </c>
      <c r="H39" s="18">
        <v>702</v>
      </c>
    </row>
    <row r="40" spans="1:8" ht="36.6" x14ac:dyDescent="0.3">
      <c r="A40" s="11" t="s">
        <v>97</v>
      </c>
      <c r="B40" s="12" t="s">
        <v>98</v>
      </c>
      <c r="C40" s="11" t="s">
        <v>27</v>
      </c>
      <c r="D40" s="13">
        <v>5703.16</v>
      </c>
      <c r="E40" s="11" t="s">
        <v>60</v>
      </c>
      <c r="F40" s="14" t="s">
        <v>12</v>
      </c>
      <c r="G40" s="11">
        <v>1</v>
      </c>
      <c r="H40" s="18">
        <v>668</v>
      </c>
    </row>
    <row r="41" spans="1:8" x14ac:dyDescent="0.3">
      <c r="A41" s="11" t="s">
        <v>99</v>
      </c>
      <c r="B41" s="12" t="s">
        <v>100</v>
      </c>
      <c r="C41" s="11" t="s">
        <v>23</v>
      </c>
      <c r="D41" s="13">
        <v>5675.29</v>
      </c>
      <c r="E41" s="11" t="s">
        <v>32</v>
      </c>
      <c r="F41" s="14" t="s">
        <v>12</v>
      </c>
      <c r="G41" s="11">
        <v>1</v>
      </c>
      <c r="H41" s="16">
        <v>770</v>
      </c>
    </row>
    <row r="42" spans="1:8" ht="36.6" x14ac:dyDescent="0.3">
      <c r="A42" s="11" t="s">
        <v>101</v>
      </c>
      <c r="B42" s="12" t="s">
        <v>102</v>
      </c>
      <c r="C42" s="11" t="s">
        <v>27</v>
      </c>
      <c r="D42" s="13">
        <v>2077.37</v>
      </c>
      <c r="E42" s="11" t="s">
        <v>60</v>
      </c>
      <c r="F42" s="14" t="s">
        <v>12</v>
      </c>
      <c r="G42" s="11">
        <v>1</v>
      </c>
      <c r="H42" s="18">
        <v>80</v>
      </c>
    </row>
    <row r="43" spans="1:8" ht="36.6" x14ac:dyDescent="0.3">
      <c r="A43" s="6" t="s">
        <v>103</v>
      </c>
      <c r="B43" s="7" t="s">
        <v>104</v>
      </c>
      <c r="C43" s="6" t="s">
        <v>105</v>
      </c>
      <c r="D43" s="8">
        <v>3057.4</v>
      </c>
      <c r="E43" s="6" t="s">
        <v>24</v>
      </c>
      <c r="F43" s="9" t="s">
        <v>12</v>
      </c>
      <c r="G43" s="6">
        <v>1</v>
      </c>
      <c r="H43" s="10">
        <v>1648</v>
      </c>
    </row>
    <row r="44" spans="1:8" x14ac:dyDescent="0.3">
      <c r="A44" s="11" t="s">
        <v>106</v>
      </c>
      <c r="B44" s="12" t="s">
        <v>107</v>
      </c>
      <c r="C44" s="11" t="s">
        <v>23</v>
      </c>
      <c r="D44" s="13">
        <v>4807.88</v>
      </c>
      <c r="E44" s="11" t="s">
        <v>24</v>
      </c>
      <c r="F44" s="14" t="s">
        <v>12</v>
      </c>
      <c r="G44" s="11">
        <v>1</v>
      </c>
      <c r="H44" s="16">
        <v>417</v>
      </c>
    </row>
    <row r="45" spans="1:8" x14ac:dyDescent="0.3">
      <c r="A45" s="11" t="s">
        <v>108</v>
      </c>
      <c r="B45" s="12" t="s">
        <v>109</v>
      </c>
      <c r="C45" s="11" t="s">
        <v>23</v>
      </c>
      <c r="D45" s="13">
        <v>4807.88</v>
      </c>
      <c r="E45" s="11" t="s">
        <v>24</v>
      </c>
      <c r="F45" s="14" t="s">
        <v>12</v>
      </c>
      <c r="G45" s="11">
        <v>1</v>
      </c>
      <c r="H45" s="16">
        <v>1193</v>
      </c>
    </row>
    <row r="46" spans="1:8" ht="48.6" x14ac:dyDescent="0.3">
      <c r="A46" s="6" t="s">
        <v>110</v>
      </c>
      <c r="B46" s="7" t="s">
        <v>111</v>
      </c>
      <c r="C46" s="6" t="s">
        <v>112</v>
      </c>
      <c r="D46" s="8">
        <v>600.41999999999996</v>
      </c>
      <c r="E46" s="6" t="s">
        <v>16</v>
      </c>
      <c r="F46" s="9" t="s">
        <v>12</v>
      </c>
      <c r="G46" s="6">
        <v>1</v>
      </c>
      <c r="H46" s="75">
        <v>199</v>
      </c>
    </row>
    <row r="47" spans="1:8" ht="36.6" x14ac:dyDescent="0.3">
      <c r="A47" s="11" t="s">
        <v>113</v>
      </c>
      <c r="B47" s="12" t="s">
        <v>114</v>
      </c>
      <c r="C47" s="11" t="s">
        <v>15</v>
      </c>
      <c r="D47" s="13">
        <v>269.60000000000002</v>
      </c>
      <c r="E47" s="11" t="s">
        <v>60</v>
      </c>
      <c r="F47" s="14" t="s">
        <v>12</v>
      </c>
      <c r="G47" s="11">
        <v>1</v>
      </c>
      <c r="H47" s="15">
        <v>19</v>
      </c>
    </row>
    <row r="48" spans="1:8" ht="48.6" x14ac:dyDescent="0.3">
      <c r="A48" s="11" t="s">
        <v>115</v>
      </c>
      <c r="B48" s="7" t="s">
        <v>9</v>
      </c>
      <c r="C48" s="11" t="s">
        <v>116</v>
      </c>
      <c r="D48" s="8">
        <v>17490.099999999999</v>
      </c>
      <c r="E48" s="11" t="s">
        <v>24</v>
      </c>
      <c r="F48" s="14" t="s">
        <v>12</v>
      </c>
      <c r="G48" s="11">
        <v>8</v>
      </c>
      <c r="H48" s="81">
        <v>12478</v>
      </c>
    </row>
    <row r="49" spans="1:8" ht="36.6" x14ac:dyDescent="0.3">
      <c r="A49" s="11" t="s">
        <v>117</v>
      </c>
      <c r="B49" s="12" t="s">
        <v>118</v>
      </c>
      <c r="C49" s="11" t="s">
        <v>23</v>
      </c>
      <c r="D49" s="13">
        <v>3310.02</v>
      </c>
      <c r="E49" s="11" t="s">
        <v>60</v>
      </c>
      <c r="F49" s="14" t="s">
        <v>12</v>
      </c>
      <c r="G49" s="11">
        <v>1</v>
      </c>
      <c r="H49" s="16">
        <v>66</v>
      </c>
    </row>
    <row r="50" spans="1:8" x14ac:dyDescent="0.3">
      <c r="A50" s="11" t="s">
        <v>119</v>
      </c>
      <c r="B50" s="12" t="s">
        <v>120</v>
      </c>
      <c r="C50" s="11" t="s">
        <v>23</v>
      </c>
      <c r="D50" s="13">
        <v>3642.72</v>
      </c>
      <c r="E50" s="11" t="s">
        <v>32</v>
      </c>
      <c r="F50" s="14" t="s">
        <v>12</v>
      </c>
      <c r="G50" s="11">
        <v>1</v>
      </c>
      <c r="H50" s="16">
        <v>232</v>
      </c>
    </row>
    <row r="51" spans="1:8" x14ac:dyDescent="0.3">
      <c r="A51" s="11" t="s">
        <v>121</v>
      </c>
      <c r="B51" s="12" t="s">
        <v>9</v>
      </c>
      <c r="C51" s="11" t="s">
        <v>15</v>
      </c>
      <c r="D51" s="13">
        <v>833.69</v>
      </c>
      <c r="E51" s="11" t="s">
        <v>32</v>
      </c>
      <c r="F51" s="14" t="s">
        <v>12</v>
      </c>
      <c r="G51" s="24">
        <v>1</v>
      </c>
      <c r="H51" s="25" t="s">
        <v>122</v>
      </c>
    </row>
    <row r="52" spans="1:8" ht="24.6" x14ac:dyDescent="0.3">
      <c r="A52" s="11" t="s">
        <v>123</v>
      </c>
      <c r="B52" s="12" t="s">
        <v>124</v>
      </c>
      <c r="C52" s="11" t="s">
        <v>27</v>
      </c>
      <c r="D52" s="13">
        <v>2294.96</v>
      </c>
      <c r="E52" s="11" t="s">
        <v>11</v>
      </c>
      <c r="F52" s="14" t="s">
        <v>12</v>
      </c>
      <c r="G52" s="11">
        <v>1</v>
      </c>
      <c r="H52" s="18">
        <v>97</v>
      </c>
    </row>
    <row r="53" spans="1:8" x14ac:dyDescent="0.3">
      <c r="A53" s="11" t="s">
        <v>125</v>
      </c>
      <c r="B53" s="12" t="s">
        <v>126</v>
      </c>
      <c r="C53" s="11" t="s">
        <v>15</v>
      </c>
      <c r="D53" s="13">
        <v>696.52</v>
      </c>
      <c r="E53" s="11" t="s">
        <v>32</v>
      </c>
      <c r="F53" s="14" t="s">
        <v>12</v>
      </c>
      <c r="G53" s="11">
        <v>1</v>
      </c>
      <c r="H53" s="80">
        <v>53</v>
      </c>
    </row>
    <row r="54" spans="1:8" ht="24.6" x14ac:dyDescent="0.3">
      <c r="A54" s="11" t="s">
        <v>127</v>
      </c>
      <c r="B54" s="12" t="s">
        <v>128</v>
      </c>
      <c r="C54" s="11" t="s">
        <v>27</v>
      </c>
      <c r="D54" s="13">
        <v>9437.74</v>
      </c>
      <c r="E54" s="11" t="s">
        <v>32</v>
      </c>
      <c r="F54" s="14" t="s">
        <v>12</v>
      </c>
      <c r="G54" s="11">
        <v>1</v>
      </c>
      <c r="H54" s="18">
        <v>1159</v>
      </c>
    </row>
    <row r="55" spans="1:8" ht="24.6" x14ac:dyDescent="0.3">
      <c r="A55" s="6" t="s">
        <v>129</v>
      </c>
      <c r="B55" s="7" t="s">
        <v>9</v>
      </c>
      <c r="C55" s="6" t="s">
        <v>130</v>
      </c>
      <c r="D55" s="8">
        <v>3409.04</v>
      </c>
      <c r="E55" s="6" t="s">
        <v>32</v>
      </c>
      <c r="F55" s="9" t="s">
        <v>12</v>
      </c>
      <c r="G55" s="6">
        <v>2</v>
      </c>
      <c r="H55" s="44" t="s">
        <v>131</v>
      </c>
    </row>
    <row r="56" spans="1:8" ht="24.6" x14ac:dyDescent="0.3">
      <c r="A56" s="11" t="s">
        <v>132</v>
      </c>
      <c r="B56" s="12" t="s">
        <v>133</v>
      </c>
      <c r="C56" s="11" t="s">
        <v>27</v>
      </c>
      <c r="D56" s="13">
        <v>7495.42</v>
      </c>
      <c r="E56" s="11" t="s">
        <v>32</v>
      </c>
      <c r="F56" s="14" t="s">
        <v>12</v>
      </c>
      <c r="G56" s="11">
        <v>1</v>
      </c>
      <c r="H56" s="28">
        <v>695</v>
      </c>
    </row>
    <row r="57" spans="1:8" ht="24.6" x14ac:dyDescent="0.3">
      <c r="A57" s="11" t="s">
        <v>134</v>
      </c>
      <c r="B57" s="12" t="s">
        <v>9</v>
      </c>
      <c r="C57" s="11" t="s">
        <v>27</v>
      </c>
      <c r="D57" s="13">
        <v>16597.48</v>
      </c>
      <c r="E57" s="11" t="s">
        <v>32</v>
      </c>
      <c r="F57" s="14" t="s">
        <v>12</v>
      </c>
      <c r="G57" s="11">
        <v>9</v>
      </c>
      <c r="H57" s="79">
        <v>2358</v>
      </c>
    </row>
    <row r="58" spans="1:8" ht="24.6" x14ac:dyDescent="0.3">
      <c r="A58" s="6" t="s">
        <v>135</v>
      </c>
      <c r="B58" s="7" t="s">
        <v>136</v>
      </c>
      <c r="C58" s="6" t="s">
        <v>137</v>
      </c>
      <c r="D58" s="8">
        <v>635.34</v>
      </c>
      <c r="E58" s="6" t="s">
        <v>32</v>
      </c>
      <c r="F58" s="9" t="s">
        <v>12</v>
      </c>
      <c r="G58" s="6">
        <v>1</v>
      </c>
      <c r="H58" s="32">
        <v>56</v>
      </c>
    </row>
    <row r="59" spans="1:8" ht="36.6" x14ac:dyDescent="0.3">
      <c r="A59" s="11" t="s">
        <v>138</v>
      </c>
      <c r="B59" s="12" t="s">
        <v>139</v>
      </c>
      <c r="C59" s="11" t="s">
        <v>15</v>
      </c>
      <c r="D59" s="13">
        <v>325.69</v>
      </c>
      <c r="E59" s="11" t="s">
        <v>60</v>
      </c>
      <c r="F59" s="14" t="s">
        <v>12</v>
      </c>
      <c r="G59" s="11">
        <v>1</v>
      </c>
      <c r="H59" s="80">
        <v>25</v>
      </c>
    </row>
    <row r="60" spans="1:8" ht="36.6" x14ac:dyDescent="0.3">
      <c r="A60" s="11" t="s">
        <v>140</v>
      </c>
      <c r="B60" s="12" t="s">
        <v>141</v>
      </c>
      <c r="C60" s="11" t="s">
        <v>142</v>
      </c>
      <c r="D60" s="13">
        <v>157.54</v>
      </c>
      <c r="E60" s="11" t="s">
        <v>60</v>
      </c>
      <c r="F60" s="14" t="s">
        <v>12</v>
      </c>
      <c r="G60" s="11">
        <v>1</v>
      </c>
      <c r="H60" s="27">
        <v>48</v>
      </c>
    </row>
    <row r="61" spans="1:8" ht="24.6" x14ac:dyDescent="0.3">
      <c r="A61" s="11" t="s">
        <v>143</v>
      </c>
      <c r="B61" s="12" t="s">
        <v>144</v>
      </c>
      <c r="C61" s="11" t="s">
        <v>27</v>
      </c>
      <c r="D61" s="13">
        <v>876.9</v>
      </c>
      <c r="E61" s="11" t="s">
        <v>16</v>
      </c>
      <c r="F61" s="14" t="s">
        <v>12</v>
      </c>
      <c r="G61" s="11">
        <v>1</v>
      </c>
      <c r="H61" s="18">
        <v>25</v>
      </c>
    </row>
    <row r="62" spans="1:8" ht="36.6" x14ac:dyDescent="0.3">
      <c r="A62" s="11" t="s">
        <v>145</v>
      </c>
      <c r="B62" s="12" t="s">
        <v>146</v>
      </c>
      <c r="C62" s="11" t="s">
        <v>147</v>
      </c>
      <c r="D62" s="13">
        <v>2139.61</v>
      </c>
      <c r="E62" s="11" t="s">
        <v>24</v>
      </c>
      <c r="F62" s="14" t="s">
        <v>12</v>
      </c>
      <c r="G62" s="11">
        <v>1</v>
      </c>
      <c r="H62" s="28">
        <v>1123</v>
      </c>
    </row>
    <row r="63" spans="1:8" x14ac:dyDescent="0.3">
      <c r="A63" s="11" t="s">
        <v>148</v>
      </c>
      <c r="B63" s="12" t="s">
        <v>149</v>
      </c>
      <c r="C63" s="11" t="s">
        <v>23</v>
      </c>
      <c r="D63" s="13">
        <v>3196.48</v>
      </c>
      <c r="E63" s="11" t="s">
        <v>32</v>
      </c>
      <c r="F63" s="14" t="s">
        <v>12</v>
      </c>
      <c r="G63" s="11">
        <v>1</v>
      </c>
      <c r="H63" s="29">
        <v>407</v>
      </c>
    </row>
    <row r="64" spans="1:8" ht="36.6" x14ac:dyDescent="0.3">
      <c r="A64" s="11" t="s">
        <v>150</v>
      </c>
      <c r="B64" s="12" t="s">
        <v>151</v>
      </c>
      <c r="C64" s="11" t="s">
        <v>23</v>
      </c>
      <c r="D64" s="13">
        <v>422.4</v>
      </c>
      <c r="E64" s="11" t="s">
        <v>60</v>
      </c>
      <c r="F64" s="14" t="s">
        <v>12</v>
      </c>
      <c r="G64" s="11">
        <v>1</v>
      </c>
      <c r="H64" s="29">
        <v>75</v>
      </c>
    </row>
    <row r="65" spans="1:8" ht="36.6" x14ac:dyDescent="0.3">
      <c r="A65" s="6" t="s">
        <v>152</v>
      </c>
      <c r="B65" s="7" t="s">
        <v>153</v>
      </c>
      <c r="C65" s="6" t="s">
        <v>154</v>
      </c>
      <c r="D65" s="8">
        <v>1196.1099999999999</v>
      </c>
      <c r="E65" s="6" t="s">
        <v>32</v>
      </c>
      <c r="F65" s="9" t="s">
        <v>12</v>
      </c>
      <c r="G65" s="6">
        <v>1</v>
      </c>
      <c r="H65" s="32">
        <v>4504</v>
      </c>
    </row>
    <row r="66" spans="1:8" x14ac:dyDescent="0.3">
      <c r="A66" s="11" t="s">
        <v>155</v>
      </c>
      <c r="B66" s="12" t="s">
        <v>156</v>
      </c>
      <c r="C66" s="11" t="s">
        <v>15</v>
      </c>
      <c r="D66" s="13">
        <v>1400.5</v>
      </c>
      <c r="E66" s="11" t="s">
        <v>32</v>
      </c>
      <c r="F66" s="14" t="s">
        <v>12</v>
      </c>
      <c r="G66" s="11">
        <v>1</v>
      </c>
      <c r="H66" s="30">
        <v>366</v>
      </c>
    </row>
    <row r="67" spans="1:8" x14ac:dyDescent="0.3">
      <c r="A67" s="11" t="s">
        <v>157</v>
      </c>
      <c r="B67" s="12" t="s">
        <v>158</v>
      </c>
      <c r="C67" s="11" t="s">
        <v>15</v>
      </c>
      <c r="D67" s="13">
        <v>2509.75</v>
      </c>
      <c r="E67" s="11" t="s">
        <v>32</v>
      </c>
      <c r="F67" s="14" t="s">
        <v>12</v>
      </c>
      <c r="G67" s="11">
        <v>1</v>
      </c>
      <c r="H67" s="30">
        <v>1119</v>
      </c>
    </row>
    <row r="68" spans="1:8" ht="36.6" x14ac:dyDescent="0.3">
      <c r="A68" s="6" t="s">
        <v>159</v>
      </c>
      <c r="B68" s="7" t="s">
        <v>160</v>
      </c>
      <c r="C68" s="6" t="s">
        <v>161</v>
      </c>
      <c r="D68" s="8">
        <v>873.01</v>
      </c>
      <c r="E68" s="6" t="s">
        <v>16</v>
      </c>
      <c r="F68" s="31" t="s">
        <v>12</v>
      </c>
      <c r="G68" s="6">
        <v>1</v>
      </c>
      <c r="H68" s="32">
        <v>160</v>
      </c>
    </row>
    <row r="69" spans="1:8" ht="36.6" x14ac:dyDescent="0.3">
      <c r="A69" s="11" t="s">
        <v>162</v>
      </c>
      <c r="B69" s="12" t="s">
        <v>163</v>
      </c>
      <c r="C69" s="11" t="s">
        <v>142</v>
      </c>
      <c r="D69" s="13">
        <v>358.15</v>
      </c>
      <c r="E69" s="11" t="s">
        <v>60</v>
      </c>
      <c r="F69" s="14" t="s">
        <v>12</v>
      </c>
      <c r="G69" s="11">
        <v>1</v>
      </c>
      <c r="H69" s="33">
        <v>5</v>
      </c>
    </row>
    <row r="70" spans="1:8" ht="48.6" x14ac:dyDescent="0.3">
      <c r="A70" s="6" t="s">
        <v>164</v>
      </c>
      <c r="B70" s="7" t="s">
        <v>165</v>
      </c>
      <c r="C70" s="6" t="s">
        <v>166</v>
      </c>
      <c r="D70" s="8">
        <v>1161.52</v>
      </c>
      <c r="E70" s="6" t="s">
        <v>16</v>
      </c>
      <c r="F70" s="9" t="s">
        <v>12</v>
      </c>
      <c r="G70" s="6">
        <v>1</v>
      </c>
      <c r="H70" s="75">
        <v>297</v>
      </c>
    </row>
    <row r="71" spans="1:8" ht="48.6" x14ac:dyDescent="0.3">
      <c r="A71" s="34" t="s">
        <v>167</v>
      </c>
      <c r="B71" s="35" t="s">
        <v>168</v>
      </c>
      <c r="C71" s="34" t="s">
        <v>169</v>
      </c>
      <c r="D71" s="36"/>
      <c r="E71" s="34" t="s">
        <v>60</v>
      </c>
      <c r="F71" s="31" t="s">
        <v>12</v>
      </c>
      <c r="G71" s="34">
        <v>1</v>
      </c>
      <c r="H71" s="37" t="s">
        <v>170</v>
      </c>
    </row>
    <row r="72" spans="1:8" ht="48.6" x14ac:dyDescent="0.3">
      <c r="A72" s="6" t="s">
        <v>171</v>
      </c>
      <c r="B72" s="7" t="s">
        <v>9</v>
      </c>
      <c r="C72" s="6" t="s">
        <v>172</v>
      </c>
      <c r="D72" s="8">
        <v>2043.68</v>
      </c>
      <c r="E72" s="6" t="s">
        <v>32</v>
      </c>
      <c r="F72" s="9" t="s">
        <v>12</v>
      </c>
      <c r="G72" s="6">
        <v>3</v>
      </c>
      <c r="H72" s="32" t="s">
        <v>173</v>
      </c>
    </row>
    <row r="73" spans="1:8" ht="24.6" x14ac:dyDescent="0.3">
      <c r="A73" s="11" t="s">
        <v>174</v>
      </c>
      <c r="B73" s="12" t="s">
        <v>175</v>
      </c>
      <c r="C73" s="11" t="s">
        <v>27</v>
      </c>
      <c r="D73" s="13">
        <v>3728.95</v>
      </c>
      <c r="E73" s="11" t="s">
        <v>16</v>
      </c>
      <c r="F73" s="14" t="s">
        <v>12</v>
      </c>
      <c r="G73" s="11">
        <v>1</v>
      </c>
      <c r="H73" s="28">
        <v>976</v>
      </c>
    </row>
    <row r="74" spans="1:8" ht="36.6" x14ac:dyDescent="0.3">
      <c r="A74" s="11" t="s">
        <v>179</v>
      </c>
      <c r="B74" s="12" t="s">
        <v>180</v>
      </c>
      <c r="C74" s="11" t="s">
        <v>147</v>
      </c>
      <c r="D74" s="13">
        <v>9887.76</v>
      </c>
      <c r="E74" s="11" t="s">
        <v>32</v>
      </c>
      <c r="F74" s="14" t="s">
        <v>12</v>
      </c>
      <c r="G74" s="11">
        <v>1</v>
      </c>
      <c r="H74" s="28">
        <v>1646</v>
      </c>
    </row>
    <row r="75" spans="1:8" x14ac:dyDescent="0.3">
      <c r="A75" s="11" t="s">
        <v>181</v>
      </c>
      <c r="B75" s="12" t="s">
        <v>182</v>
      </c>
      <c r="C75" s="11" t="s">
        <v>15</v>
      </c>
      <c r="D75" s="13">
        <v>1561.51</v>
      </c>
      <c r="E75" s="11" t="s">
        <v>16</v>
      </c>
      <c r="F75" s="14" t="s">
        <v>12</v>
      </c>
      <c r="G75" s="11">
        <v>1</v>
      </c>
      <c r="H75" s="30">
        <v>383</v>
      </c>
    </row>
    <row r="76" spans="1:8" ht="24.6" x14ac:dyDescent="0.3">
      <c r="A76" s="11" t="s">
        <v>183</v>
      </c>
      <c r="B76" s="12" t="s">
        <v>184</v>
      </c>
      <c r="C76" s="11" t="s">
        <v>27</v>
      </c>
      <c r="D76" s="13">
        <v>12328.24</v>
      </c>
      <c r="E76" s="11" t="s">
        <v>16</v>
      </c>
      <c r="F76" s="14" t="s">
        <v>12</v>
      </c>
      <c r="G76" s="11">
        <v>1</v>
      </c>
      <c r="H76" s="28">
        <v>818</v>
      </c>
    </row>
    <row r="77" spans="1:8" ht="36.6" x14ac:dyDescent="0.3">
      <c r="A77" s="11" t="s">
        <v>185</v>
      </c>
      <c r="B77" s="12" t="s">
        <v>186</v>
      </c>
      <c r="C77" s="11" t="s">
        <v>142</v>
      </c>
      <c r="D77" s="13">
        <v>924.78</v>
      </c>
      <c r="E77" s="11" t="s">
        <v>32</v>
      </c>
      <c r="F77" s="14" t="s">
        <v>12</v>
      </c>
      <c r="G77" s="11">
        <v>1</v>
      </c>
      <c r="H77" s="33">
        <v>23</v>
      </c>
    </row>
    <row r="78" spans="1:8" ht="24.6" x14ac:dyDescent="0.3">
      <c r="A78" s="11" t="s">
        <v>187</v>
      </c>
      <c r="B78" s="12" t="s">
        <v>188</v>
      </c>
      <c r="C78" s="11" t="s">
        <v>27</v>
      </c>
      <c r="D78" s="13">
        <v>3563.89</v>
      </c>
      <c r="E78" s="11" t="s">
        <v>32</v>
      </c>
      <c r="F78" s="14" t="s">
        <v>12</v>
      </c>
      <c r="G78" s="11">
        <v>1</v>
      </c>
      <c r="H78" s="28">
        <v>349</v>
      </c>
    </row>
    <row r="79" spans="1:8" ht="36.6" x14ac:dyDescent="0.3">
      <c r="A79" s="6" t="s">
        <v>189</v>
      </c>
      <c r="B79" s="7" t="s">
        <v>190</v>
      </c>
      <c r="C79" s="6" t="s">
        <v>161</v>
      </c>
      <c r="D79" s="8">
        <v>606.20000000000005</v>
      </c>
      <c r="E79" s="6" t="s">
        <v>16</v>
      </c>
      <c r="F79" s="31" t="s">
        <v>12</v>
      </c>
      <c r="G79" s="6">
        <v>1</v>
      </c>
      <c r="H79" s="32">
        <v>257</v>
      </c>
    </row>
    <row r="80" spans="1:8" x14ac:dyDescent="0.3">
      <c r="A80" s="11" t="s">
        <v>191</v>
      </c>
      <c r="B80" s="12" t="s">
        <v>192</v>
      </c>
      <c r="C80" s="11" t="s">
        <v>15</v>
      </c>
      <c r="D80" s="13">
        <v>3820.27</v>
      </c>
      <c r="E80" s="11" t="s">
        <v>16</v>
      </c>
      <c r="F80" s="14" t="s">
        <v>12</v>
      </c>
      <c r="G80" s="11">
        <v>1</v>
      </c>
      <c r="H80" s="30">
        <v>3484</v>
      </c>
    </row>
    <row r="81" spans="1:8" ht="24.6" x14ac:dyDescent="0.3">
      <c r="A81" s="11" t="s">
        <v>193</v>
      </c>
      <c r="B81" s="12" t="s">
        <v>194</v>
      </c>
      <c r="C81" s="11" t="s">
        <v>27</v>
      </c>
      <c r="D81" s="13">
        <v>2653.24</v>
      </c>
      <c r="E81" s="11" t="s">
        <v>16</v>
      </c>
      <c r="F81" s="14" t="s">
        <v>12</v>
      </c>
      <c r="G81" s="11">
        <v>1</v>
      </c>
      <c r="H81" s="28">
        <v>395</v>
      </c>
    </row>
    <row r="82" spans="1:8" x14ac:dyDescent="0.3">
      <c r="A82" s="11" t="s">
        <v>195</v>
      </c>
      <c r="B82" s="12" t="s">
        <v>196</v>
      </c>
      <c r="C82" s="11" t="s">
        <v>15</v>
      </c>
      <c r="D82" s="13">
        <v>1578.37</v>
      </c>
      <c r="E82" s="11" t="s">
        <v>16</v>
      </c>
      <c r="F82" s="14" t="s">
        <v>12</v>
      </c>
      <c r="G82" s="11">
        <v>1</v>
      </c>
      <c r="H82" s="80">
        <v>306</v>
      </c>
    </row>
    <row r="83" spans="1:8" x14ac:dyDescent="0.3">
      <c r="A83" s="11" t="s">
        <v>197</v>
      </c>
      <c r="B83" s="12" t="s">
        <v>198</v>
      </c>
      <c r="C83" s="11" t="s">
        <v>23</v>
      </c>
      <c r="D83" s="13">
        <v>1919.02</v>
      </c>
      <c r="E83" s="11" t="s">
        <v>16</v>
      </c>
      <c r="F83" s="14" t="s">
        <v>12</v>
      </c>
      <c r="G83" s="11">
        <v>1</v>
      </c>
      <c r="H83" s="29">
        <v>140</v>
      </c>
    </row>
    <row r="84" spans="1:8" x14ac:dyDescent="0.3">
      <c r="A84" s="11" t="s">
        <v>199</v>
      </c>
      <c r="B84" s="12" t="s">
        <v>200</v>
      </c>
      <c r="C84" s="11" t="s">
        <v>15</v>
      </c>
      <c r="D84" s="13">
        <v>1720.14</v>
      </c>
      <c r="E84" s="11" t="s">
        <v>32</v>
      </c>
      <c r="F84" s="14" t="s">
        <v>12</v>
      </c>
      <c r="G84" s="11">
        <v>1</v>
      </c>
      <c r="H84" s="30">
        <v>86</v>
      </c>
    </row>
    <row r="85" spans="1:8" ht="24.6" x14ac:dyDescent="0.3">
      <c r="A85" s="11" t="s">
        <v>201</v>
      </c>
      <c r="B85" s="12" t="s">
        <v>202</v>
      </c>
      <c r="C85" s="11" t="s">
        <v>15</v>
      </c>
      <c r="D85" s="13">
        <v>1634.14</v>
      </c>
      <c r="E85" s="11" t="s">
        <v>32</v>
      </c>
      <c r="F85" s="14" t="s">
        <v>12</v>
      </c>
      <c r="G85" s="11">
        <v>1</v>
      </c>
      <c r="H85" s="30">
        <v>63</v>
      </c>
    </row>
    <row r="86" spans="1:8" ht="48.6" x14ac:dyDescent="0.3">
      <c r="A86" s="6" t="s">
        <v>203</v>
      </c>
      <c r="B86" s="7" t="s">
        <v>204</v>
      </c>
      <c r="C86" s="6" t="s">
        <v>205</v>
      </c>
      <c r="D86" s="8">
        <v>607.05999999999995</v>
      </c>
      <c r="E86" s="6" t="s">
        <v>32</v>
      </c>
      <c r="F86" s="9" t="s">
        <v>12</v>
      </c>
      <c r="G86" s="6">
        <v>1</v>
      </c>
      <c r="H86" s="32">
        <v>759</v>
      </c>
    </row>
    <row r="87" spans="1:8" x14ac:dyDescent="0.3">
      <c r="A87" s="11" t="s">
        <v>206</v>
      </c>
      <c r="B87" s="12" t="s">
        <v>207</v>
      </c>
      <c r="C87" s="11" t="s">
        <v>15</v>
      </c>
      <c r="D87" s="13">
        <v>793.12</v>
      </c>
      <c r="E87" s="11" t="s">
        <v>32</v>
      </c>
      <c r="F87" s="14" t="s">
        <v>12</v>
      </c>
      <c r="G87" s="11">
        <v>1</v>
      </c>
      <c r="H87" s="38">
        <v>351</v>
      </c>
    </row>
    <row r="88" spans="1:8" ht="24.6" x14ac:dyDescent="0.3">
      <c r="A88" s="6" t="s">
        <v>208</v>
      </c>
      <c r="B88" s="7" t="s">
        <v>209</v>
      </c>
      <c r="C88" s="6" t="s">
        <v>130</v>
      </c>
      <c r="D88" s="8">
        <v>780.9</v>
      </c>
      <c r="E88" s="6" t="s">
        <v>32</v>
      </c>
      <c r="F88" s="9" t="s">
        <v>12</v>
      </c>
      <c r="G88" s="6">
        <v>1</v>
      </c>
      <c r="H88" s="32">
        <v>91</v>
      </c>
    </row>
    <row r="89" spans="1:8" x14ac:dyDescent="0.3">
      <c r="A89" s="11" t="s">
        <v>210</v>
      </c>
      <c r="B89" s="12" t="s">
        <v>211</v>
      </c>
      <c r="C89" s="11" t="s">
        <v>23</v>
      </c>
      <c r="D89" s="13">
        <v>3744.91</v>
      </c>
      <c r="E89" s="11" t="s">
        <v>16</v>
      </c>
      <c r="F89" s="14" t="s">
        <v>12</v>
      </c>
      <c r="G89" s="11">
        <v>1</v>
      </c>
      <c r="H89" s="29">
        <v>193</v>
      </c>
    </row>
    <row r="90" spans="1:8" ht="24.6" x14ac:dyDescent="0.3">
      <c r="A90" s="11" t="s">
        <v>212</v>
      </c>
      <c r="B90" s="12" t="s">
        <v>213</v>
      </c>
      <c r="C90" s="11" t="s">
        <v>15</v>
      </c>
      <c r="D90" s="13">
        <v>0</v>
      </c>
      <c r="E90" s="11"/>
      <c r="F90" s="14" t="s">
        <v>12</v>
      </c>
      <c r="G90" s="11">
        <v>1</v>
      </c>
      <c r="H90" s="30">
        <v>6</v>
      </c>
    </row>
    <row r="91" spans="1:8" ht="24.6" x14ac:dyDescent="0.3">
      <c r="A91" s="11" t="s">
        <v>214</v>
      </c>
      <c r="B91" s="12" t="s">
        <v>215</v>
      </c>
      <c r="C91" s="11" t="s">
        <v>27</v>
      </c>
      <c r="D91" s="13">
        <v>1894.49</v>
      </c>
      <c r="E91" s="11" t="s">
        <v>11</v>
      </c>
      <c r="F91" s="14" t="s">
        <v>12</v>
      </c>
      <c r="G91" s="11">
        <v>1</v>
      </c>
      <c r="H91" s="18">
        <v>109</v>
      </c>
    </row>
    <row r="92" spans="1:8" ht="36.6" x14ac:dyDescent="0.3">
      <c r="A92" s="11" t="s">
        <v>216</v>
      </c>
      <c r="B92" s="12" t="s">
        <v>217</v>
      </c>
      <c r="C92" s="11" t="s">
        <v>142</v>
      </c>
      <c r="D92" s="13">
        <v>1134.32</v>
      </c>
      <c r="E92" s="11" t="s">
        <v>11</v>
      </c>
      <c r="F92" s="14" t="s">
        <v>12</v>
      </c>
      <c r="G92" s="11">
        <v>1</v>
      </c>
      <c r="H92" s="33">
        <v>45</v>
      </c>
    </row>
    <row r="93" spans="1:8" ht="24.6" x14ac:dyDescent="0.3">
      <c r="A93" s="11" t="s">
        <v>218</v>
      </c>
      <c r="B93" s="12" t="s">
        <v>219</v>
      </c>
      <c r="C93" s="11" t="s">
        <v>27</v>
      </c>
      <c r="D93" s="13">
        <v>2181.4699999999998</v>
      </c>
      <c r="E93" s="11" t="s">
        <v>11</v>
      </c>
      <c r="F93" s="14" t="s">
        <v>12</v>
      </c>
      <c r="G93" s="11">
        <v>1</v>
      </c>
      <c r="H93" s="28">
        <v>215</v>
      </c>
    </row>
    <row r="94" spans="1:8" ht="24.6" x14ac:dyDescent="0.3">
      <c r="A94" s="11" t="s">
        <v>220</v>
      </c>
      <c r="B94" s="12" t="s">
        <v>221</v>
      </c>
      <c r="C94" s="11" t="s">
        <v>27</v>
      </c>
      <c r="D94" s="13">
        <v>5627.2</v>
      </c>
      <c r="E94" s="11" t="s">
        <v>24</v>
      </c>
      <c r="F94" s="14" t="s">
        <v>12</v>
      </c>
      <c r="G94" s="11">
        <v>1</v>
      </c>
      <c r="H94" s="28">
        <v>233</v>
      </c>
    </row>
    <row r="95" spans="1:8" ht="24.6" x14ac:dyDescent="0.3">
      <c r="A95" s="6" t="s">
        <v>222</v>
      </c>
      <c r="B95" s="7" t="s">
        <v>223</v>
      </c>
      <c r="C95" s="6" t="s">
        <v>224</v>
      </c>
      <c r="D95" s="8">
        <v>973.16</v>
      </c>
      <c r="E95" s="6" t="s">
        <v>24</v>
      </c>
      <c r="F95" s="9" t="s">
        <v>12</v>
      </c>
      <c r="G95" s="6">
        <v>1</v>
      </c>
      <c r="H95" s="49">
        <v>91</v>
      </c>
    </row>
    <row r="96" spans="1:8" ht="36.6" x14ac:dyDescent="0.3">
      <c r="A96" s="11" t="s">
        <v>225</v>
      </c>
      <c r="B96" s="12" t="s">
        <v>226</v>
      </c>
      <c r="C96" s="11" t="s">
        <v>23</v>
      </c>
      <c r="D96" s="13">
        <v>1314.92</v>
      </c>
      <c r="E96" s="11" t="s">
        <v>60</v>
      </c>
      <c r="F96" s="14" t="s">
        <v>12</v>
      </c>
      <c r="G96" s="11">
        <v>1</v>
      </c>
      <c r="H96" s="29">
        <v>58</v>
      </c>
    </row>
    <row r="97" spans="1:8" ht="24.6" x14ac:dyDescent="0.3">
      <c r="A97" s="11" t="s">
        <v>227</v>
      </c>
      <c r="B97" s="12" t="s">
        <v>228</v>
      </c>
      <c r="C97" s="11" t="s">
        <v>27</v>
      </c>
      <c r="D97" s="13">
        <v>5687.22</v>
      </c>
      <c r="E97" s="11" t="s">
        <v>16</v>
      </c>
      <c r="F97" s="14" t="s">
        <v>12</v>
      </c>
      <c r="G97" s="11">
        <v>1</v>
      </c>
      <c r="H97" s="28">
        <v>1101</v>
      </c>
    </row>
    <row r="98" spans="1:8" ht="24.6" x14ac:dyDescent="0.3">
      <c r="A98" s="11" t="s">
        <v>229</v>
      </c>
      <c r="B98" s="12" t="s">
        <v>230</v>
      </c>
      <c r="C98" s="11" t="s">
        <v>27</v>
      </c>
      <c r="D98" s="13">
        <v>1805.4</v>
      </c>
      <c r="E98" s="11" t="s">
        <v>32</v>
      </c>
      <c r="F98" s="14" t="s">
        <v>12</v>
      </c>
      <c r="G98" s="11">
        <v>1</v>
      </c>
      <c r="H98" s="28">
        <v>145</v>
      </c>
    </row>
    <row r="99" spans="1:8" ht="96.6" x14ac:dyDescent="0.3">
      <c r="A99" s="6" t="s">
        <v>234</v>
      </c>
      <c r="B99" s="7" t="s">
        <v>235</v>
      </c>
      <c r="C99" s="6" t="s">
        <v>236</v>
      </c>
      <c r="D99" s="8">
        <v>377.66</v>
      </c>
      <c r="E99" s="6" t="s">
        <v>32</v>
      </c>
      <c r="F99" s="9" t="s">
        <v>12</v>
      </c>
      <c r="G99" s="6">
        <v>1</v>
      </c>
      <c r="H99" s="32">
        <v>223</v>
      </c>
    </row>
    <row r="100" spans="1:8" x14ac:dyDescent="0.3">
      <c r="A100" s="11" t="s">
        <v>242</v>
      </c>
      <c r="B100" s="12" t="s">
        <v>9</v>
      </c>
      <c r="C100" s="11" t="s">
        <v>15</v>
      </c>
      <c r="D100" s="13">
        <v>3327.32</v>
      </c>
      <c r="E100" s="11" t="s">
        <v>32</v>
      </c>
      <c r="F100" s="14" t="s">
        <v>12</v>
      </c>
      <c r="G100" s="11">
        <v>2</v>
      </c>
      <c r="H100" s="41" t="s">
        <v>243</v>
      </c>
    </row>
    <row r="101" spans="1:8" ht="24.6" x14ac:dyDescent="0.3">
      <c r="A101" s="11" t="s">
        <v>244</v>
      </c>
      <c r="B101" s="12" t="s">
        <v>245</v>
      </c>
      <c r="C101" s="11" t="s">
        <v>23</v>
      </c>
      <c r="D101" s="13">
        <v>610.91</v>
      </c>
      <c r="E101" s="11" t="s">
        <v>11</v>
      </c>
      <c r="F101" s="14" t="s">
        <v>12</v>
      </c>
      <c r="G101" s="11">
        <v>1</v>
      </c>
      <c r="H101" s="29">
        <v>174</v>
      </c>
    </row>
    <row r="102" spans="1:8" ht="24.6" x14ac:dyDescent="0.3">
      <c r="A102" s="6" t="s">
        <v>246</v>
      </c>
      <c r="B102" s="7" t="s">
        <v>9</v>
      </c>
      <c r="C102" s="6" t="s">
        <v>247</v>
      </c>
      <c r="D102" s="8">
        <v>1593.24</v>
      </c>
      <c r="E102" s="6" t="s">
        <v>32</v>
      </c>
      <c r="F102" s="9" t="s">
        <v>12</v>
      </c>
      <c r="G102" s="6">
        <v>2</v>
      </c>
      <c r="H102" s="44" t="s">
        <v>248</v>
      </c>
    </row>
    <row r="103" spans="1:8" ht="24.6" x14ac:dyDescent="0.3">
      <c r="A103" s="11" t="s">
        <v>249</v>
      </c>
      <c r="B103" s="12" t="s">
        <v>250</v>
      </c>
      <c r="C103" s="11" t="s">
        <v>27</v>
      </c>
      <c r="D103" s="13">
        <v>2939.27</v>
      </c>
      <c r="E103" s="11" t="s">
        <v>32</v>
      </c>
      <c r="F103" s="14" t="s">
        <v>12</v>
      </c>
      <c r="G103" s="11">
        <v>1</v>
      </c>
      <c r="H103" s="28">
        <v>714</v>
      </c>
    </row>
    <row r="104" spans="1:8" ht="36.6" x14ac:dyDescent="0.3">
      <c r="A104" s="11" t="s">
        <v>251</v>
      </c>
      <c r="B104" s="12" t="s">
        <v>252</v>
      </c>
      <c r="C104" s="11" t="s">
        <v>253</v>
      </c>
      <c r="D104" s="13">
        <v>859.5</v>
      </c>
      <c r="E104" s="11" t="s">
        <v>60</v>
      </c>
      <c r="F104" s="14" t="s">
        <v>12</v>
      </c>
      <c r="G104" s="11">
        <v>1</v>
      </c>
      <c r="H104" s="38">
        <v>59</v>
      </c>
    </row>
    <row r="105" spans="1:8" x14ac:dyDescent="0.3">
      <c r="A105" s="42" t="s">
        <v>254</v>
      </c>
      <c r="B105" s="7" t="s">
        <v>255</v>
      </c>
      <c r="C105" s="42" t="s">
        <v>256</v>
      </c>
      <c r="D105" s="43">
        <v>0</v>
      </c>
      <c r="E105" s="42" t="s">
        <v>60</v>
      </c>
      <c r="F105" s="44" t="s">
        <v>12</v>
      </c>
      <c r="G105" s="44">
        <v>1</v>
      </c>
      <c r="H105" s="32">
        <v>34</v>
      </c>
    </row>
    <row r="106" spans="1:8" x14ac:dyDescent="0.3">
      <c r="A106" s="11" t="s">
        <v>257</v>
      </c>
      <c r="B106" s="12" t="s">
        <v>258</v>
      </c>
      <c r="C106" s="11" t="s">
        <v>23</v>
      </c>
      <c r="D106" s="13">
        <v>2189.27</v>
      </c>
      <c r="E106" s="11" t="s">
        <v>32</v>
      </c>
      <c r="F106" s="14" t="s">
        <v>12</v>
      </c>
      <c r="G106" s="11">
        <v>1</v>
      </c>
      <c r="H106" s="29">
        <v>39</v>
      </c>
    </row>
    <row r="107" spans="1:8" ht="36.6" x14ac:dyDescent="0.3">
      <c r="A107" s="11" t="s">
        <v>259</v>
      </c>
      <c r="B107" s="12" t="s">
        <v>260</v>
      </c>
      <c r="C107" s="11" t="s">
        <v>253</v>
      </c>
      <c r="D107" s="13">
        <v>533.02</v>
      </c>
      <c r="E107" s="11" t="s">
        <v>60</v>
      </c>
      <c r="F107" s="14" t="s">
        <v>12</v>
      </c>
      <c r="G107" s="11">
        <v>1</v>
      </c>
      <c r="H107" s="38">
        <v>34</v>
      </c>
    </row>
    <row r="108" spans="1:8" x14ac:dyDescent="0.3">
      <c r="A108" s="11" t="s">
        <v>261</v>
      </c>
      <c r="B108" s="12" t="s">
        <v>262</v>
      </c>
      <c r="C108" s="11" t="s">
        <v>23</v>
      </c>
      <c r="D108" s="13">
        <v>5474.5</v>
      </c>
      <c r="E108" s="11" t="s">
        <v>32</v>
      </c>
      <c r="F108" s="14" t="s">
        <v>12</v>
      </c>
      <c r="G108" s="11">
        <v>1</v>
      </c>
      <c r="H108" s="29">
        <v>194</v>
      </c>
    </row>
    <row r="109" spans="1:8" x14ac:dyDescent="0.3">
      <c r="A109" s="11" t="s">
        <v>263</v>
      </c>
      <c r="B109" s="12" t="s">
        <v>264</v>
      </c>
      <c r="C109" s="11" t="s">
        <v>15</v>
      </c>
      <c r="D109" s="13">
        <v>1120.79</v>
      </c>
      <c r="E109" s="11" t="s">
        <v>32</v>
      </c>
      <c r="F109" s="14" t="s">
        <v>12</v>
      </c>
      <c r="G109" s="11">
        <v>1</v>
      </c>
      <c r="H109" s="30">
        <v>473</v>
      </c>
    </row>
    <row r="110" spans="1:8" x14ac:dyDescent="0.3">
      <c r="A110" s="11" t="s">
        <v>265</v>
      </c>
      <c r="B110" s="12" t="s">
        <v>266</v>
      </c>
      <c r="C110" s="11" t="s">
        <v>15</v>
      </c>
      <c r="D110" s="13">
        <v>3475.58</v>
      </c>
      <c r="E110" s="11" t="s">
        <v>16</v>
      </c>
      <c r="F110" s="14" t="s">
        <v>12</v>
      </c>
      <c r="G110" s="11">
        <v>1</v>
      </c>
      <c r="H110" s="30">
        <v>595</v>
      </c>
    </row>
    <row r="111" spans="1:8" ht="36.6" x14ac:dyDescent="0.3">
      <c r="A111" s="11" t="s">
        <v>267</v>
      </c>
      <c r="B111" s="12" t="s">
        <v>9</v>
      </c>
      <c r="C111" s="11" t="s">
        <v>27</v>
      </c>
      <c r="D111" s="13">
        <v>1424.62</v>
      </c>
      <c r="E111" s="11" t="s">
        <v>60</v>
      </c>
      <c r="F111" s="14" t="s">
        <v>12</v>
      </c>
      <c r="G111" s="11">
        <v>2</v>
      </c>
      <c r="H111" s="45" t="s">
        <v>268</v>
      </c>
    </row>
    <row r="112" spans="1:8" ht="24.6" x14ac:dyDescent="0.3">
      <c r="A112" s="11" t="s">
        <v>269</v>
      </c>
      <c r="B112" s="12" t="s">
        <v>270</v>
      </c>
      <c r="C112" s="11" t="s">
        <v>27</v>
      </c>
      <c r="D112" s="13">
        <v>1237.03</v>
      </c>
      <c r="E112" s="11" t="s">
        <v>32</v>
      </c>
      <c r="F112" s="14" t="s">
        <v>12</v>
      </c>
      <c r="G112" s="11">
        <v>1</v>
      </c>
      <c r="H112" s="28">
        <v>510</v>
      </c>
    </row>
    <row r="113" spans="1:8" x14ac:dyDescent="0.3">
      <c r="A113" s="11" t="s">
        <v>271</v>
      </c>
      <c r="B113" s="12" t="s">
        <v>272</v>
      </c>
      <c r="C113" s="11" t="s">
        <v>15</v>
      </c>
      <c r="D113" s="13">
        <v>3662.88</v>
      </c>
      <c r="E113" s="11" t="s">
        <v>32</v>
      </c>
      <c r="F113" s="14" t="s">
        <v>12</v>
      </c>
      <c r="G113" s="11">
        <v>1</v>
      </c>
      <c r="H113" s="30">
        <v>283</v>
      </c>
    </row>
    <row r="114" spans="1:8" x14ac:dyDescent="0.3">
      <c r="A114" s="11" t="s">
        <v>273</v>
      </c>
      <c r="B114" s="12" t="s">
        <v>274</v>
      </c>
      <c r="C114" s="11" t="s">
        <v>15</v>
      </c>
      <c r="D114" s="13">
        <v>4233.8900000000003</v>
      </c>
      <c r="E114" s="11" t="s">
        <v>16</v>
      </c>
      <c r="F114" s="14" t="s">
        <v>12</v>
      </c>
      <c r="G114" s="11">
        <v>1</v>
      </c>
      <c r="H114" s="30">
        <v>998</v>
      </c>
    </row>
    <row r="115" spans="1:8" ht="24.6" x14ac:dyDescent="0.3">
      <c r="A115" s="11" t="s">
        <v>275</v>
      </c>
      <c r="B115" s="12" t="s">
        <v>276</v>
      </c>
      <c r="C115" s="11" t="s">
        <v>27</v>
      </c>
      <c r="D115" s="13">
        <v>10132.69</v>
      </c>
      <c r="E115" s="11" t="s">
        <v>32</v>
      </c>
      <c r="F115" s="14" t="s">
        <v>12</v>
      </c>
      <c r="G115" s="11">
        <v>1</v>
      </c>
      <c r="H115" s="28">
        <v>1096</v>
      </c>
    </row>
    <row r="116" spans="1:8" ht="24.6" x14ac:dyDescent="0.3">
      <c r="A116" s="11" t="s">
        <v>280</v>
      </c>
      <c r="B116" s="12" t="s">
        <v>281</v>
      </c>
      <c r="C116" s="11" t="s">
        <v>23</v>
      </c>
      <c r="D116" s="13">
        <v>2976.37</v>
      </c>
      <c r="E116" s="11" t="s">
        <v>24</v>
      </c>
      <c r="F116" s="14" t="s">
        <v>12</v>
      </c>
      <c r="G116" s="11">
        <v>1</v>
      </c>
      <c r="H116" s="29">
        <v>176</v>
      </c>
    </row>
    <row r="117" spans="1:8" x14ac:dyDescent="0.3">
      <c r="A117" s="11" t="s">
        <v>282</v>
      </c>
      <c r="B117" s="12" t="s">
        <v>283</v>
      </c>
      <c r="C117" s="11" t="s">
        <v>23</v>
      </c>
      <c r="D117" s="13">
        <v>2669.11</v>
      </c>
      <c r="E117" s="11" t="s">
        <v>24</v>
      </c>
      <c r="F117" s="14" t="s">
        <v>12</v>
      </c>
      <c r="G117" s="11">
        <v>1</v>
      </c>
      <c r="H117" s="29">
        <v>88</v>
      </c>
    </row>
    <row r="118" spans="1:8" x14ac:dyDescent="0.3">
      <c r="A118" s="46" t="s">
        <v>284</v>
      </c>
      <c r="B118" s="46" t="s">
        <v>285</v>
      </c>
      <c r="C118" s="46" t="s">
        <v>256</v>
      </c>
      <c r="D118" s="47"/>
      <c r="E118" s="46" t="s">
        <v>24</v>
      </c>
      <c r="F118" s="48" t="s">
        <v>12</v>
      </c>
      <c r="G118" s="46">
        <v>1</v>
      </c>
      <c r="H118" s="37" t="s">
        <v>170</v>
      </c>
    </row>
    <row r="119" spans="1:8" ht="24.6" x14ac:dyDescent="0.3">
      <c r="A119" s="11" t="s">
        <v>286</v>
      </c>
      <c r="B119" s="12" t="s">
        <v>287</v>
      </c>
      <c r="C119" s="11" t="s">
        <v>27</v>
      </c>
      <c r="D119" s="13">
        <v>4173.5</v>
      </c>
      <c r="E119" s="11" t="s">
        <v>16</v>
      </c>
      <c r="F119" s="14" t="s">
        <v>12</v>
      </c>
      <c r="G119" s="11">
        <v>1</v>
      </c>
      <c r="H119" s="28">
        <v>359</v>
      </c>
    </row>
    <row r="120" spans="1:8" ht="60.6" x14ac:dyDescent="0.3">
      <c r="A120" s="6" t="s">
        <v>288</v>
      </c>
      <c r="B120" s="7" t="s">
        <v>289</v>
      </c>
      <c r="C120" s="6" t="s">
        <v>290</v>
      </c>
      <c r="D120" s="8">
        <v>650.57000000000005</v>
      </c>
      <c r="E120" s="6" t="s">
        <v>32</v>
      </c>
      <c r="F120" s="9" t="s">
        <v>12</v>
      </c>
      <c r="G120" s="6">
        <v>1</v>
      </c>
      <c r="H120" s="75">
        <v>73</v>
      </c>
    </row>
    <row r="121" spans="1:8" x14ac:dyDescent="0.3">
      <c r="A121" s="11" t="s">
        <v>291</v>
      </c>
      <c r="B121" s="12" t="s">
        <v>292</v>
      </c>
      <c r="C121" s="11" t="s">
        <v>15</v>
      </c>
      <c r="D121" s="13">
        <v>685.16</v>
      </c>
      <c r="E121" s="11" t="s">
        <v>32</v>
      </c>
      <c r="F121" s="14" t="s">
        <v>12</v>
      </c>
      <c r="G121" s="11">
        <v>1</v>
      </c>
      <c r="H121" s="30">
        <v>29</v>
      </c>
    </row>
    <row r="122" spans="1:8" ht="36.6" x14ac:dyDescent="0.3">
      <c r="A122" s="11" t="s">
        <v>293</v>
      </c>
      <c r="B122" s="12" t="s">
        <v>294</v>
      </c>
      <c r="C122" s="11" t="s">
        <v>23</v>
      </c>
      <c r="D122" s="13">
        <v>3177.16</v>
      </c>
      <c r="E122" s="11" t="s">
        <v>60</v>
      </c>
      <c r="F122" s="14" t="s">
        <v>12</v>
      </c>
      <c r="G122" s="11">
        <v>1</v>
      </c>
      <c r="H122" s="29">
        <v>226</v>
      </c>
    </row>
    <row r="123" spans="1:8" ht="24.6" x14ac:dyDescent="0.3">
      <c r="A123" s="11" t="s">
        <v>295</v>
      </c>
      <c r="B123" s="12" t="s">
        <v>296</v>
      </c>
      <c r="C123" s="11" t="s">
        <v>15</v>
      </c>
      <c r="D123" s="13">
        <v>585.12</v>
      </c>
      <c r="E123" s="11" t="s">
        <v>11</v>
      </c>
      <c r="F123" s="14" t="s">
        <v>12</v>
      </c>
      <c r="G123" s="11">
        <v>1</v>
      </c>
      <c r="H123" s="80">
        <v>7</v>
      </c>
    </row>
    <row r="124" spans="1:8" x14ac:dyDescent="0.3">
      <c r="A124" s="6" t="s">
        <v>297</v>
      </c>
      <c r="B124" s="7" t="s">
        <v>298</v>
      </c>
      <c r="C124" s="6" t="s">
        <v>299</v>
      </c>
      <c r="D124" s="8">
        <v>804.12</v>
      </c>
      <c r="E124" s="6" t="s">
        <v>32</v>
      </c>
      <c r="F124" s="9" t="s">
        <v>12</v>
      </c>
      <c r="G124" s="6">
        <v>1</v>
      </c>
      <c r="H124" s="32">
        <v>543</v>
      </c>
    </row>
    <row r="125" spans="1:8" x14ac:dyDescent="0.3">
      <c r="A125" s="11" t="s">
        <v>300</v>
      </c>
      <c r="B125" s="12" t="s">
        <v>301</v>
      </c>
      <c r="C125" s="11" t="s">
        <v>15</v>
      </c>
      <c r="D125" s="13">
        <v>3289.94</v>
      </c>
      <c r="E125" s="11" t="s">
        <v>32</v>
      </c>
      <c r="F125" s="14" t="s">
        <v>12</v>
      </c>
      <c r="G125" s="11">
        <v>1</v>
      </c>
      <c r="H125" s="30">
        <v>235</v>
      </c>
    </row>
    <row r="126" spans="1:8" ht="24.6" x14ac:dyDescent="0.3">
      <c r="A126" s="11" t="s">
        <v>302</v>
      </c>
      <c r="B126" s="12" t="s">
        <v>303</v>
      </c>
      <c r="C126" s="11" t="s">
        <v>27</v>
      </c>
      <c r="D126" s="13">
        <v>5232.3599999999997</v>
      </c>
      <c r="E126" s="11" t="s">
        <v>32</v>
      </c>
      <c r="F126" s="14" t="s">
        <v>12</v>
      </c>
      <c r="G126" s="11">
        <v>1</v>
      </c>
      <c r="H126" s="28">
        <v>741</v>
      </c>
    </row>
    <row r="127" spans="1:8" x14ac:dyDescent="0.3">
      <c r="A127" s="11" t="s">
        <v>304</v>
      </c>
      <c r="B127" s="12" t="s">
        <v>305</v>
      </c>
      <c r="C127" s="11" t="s">
        <v>15</v>
      </c>
      <c r="D127" s="13">
        <v>4877.46</v>
      </c>
      <c r="E127" s="11" t="s">
        <v>32</v>
      </c>
      <c r="F127" s="14" t="s">
        <v>12</v>
      </c>
      <c r="G127" s="11">
        <v>1</v>
      </c>
      <c r="H127" s="30">
        <v>208</v>
      </c>
    </row>
    <row r="128" spans="1:8" ht="24.6" x14ac:dyDescent="0.3">
      <c r="A128" s="11" t="s">
        <v>306</v>
      </c>
      <c r="B128" s="12" t="s">
        <v>307</v>
      </c>
      <c r="C128" s="11" t="s">
        <v>27</v>
      </c>
      <c r="D128" s="13">
        <v>753.11</v>
      </c>
      <c r="E128" s="11" t="s">
        <v>32</v>
      </c>
      <c r="F128" s="14" t="s">
        <v>12</v>
      </c>
      <c r="G128" s="11">
        <v>1</v>
      </c>
      <c r="H128" s="28">
        <v>224</v>
      </c>
    </row>
    <row r="129" spans="1:8" ht="24.6" x14ac:dyDescent="0.3">
      <c r="A129" s="11" t="s">
        <v>311</v>
      </c>
      <c r="B129" s="12" t="s">
        <v>312</v>
      </c>
      <c r="C129" s="11" t="s">
        <v>27</v>
      </c>
      <c r="D129" s="13">
        <v>3209.39</v>
      </c>
      <c r="E129" s="11" t="s">
        <v>16</v>
      </c>
      <c r="F129" s="14" t="s">
        <v>12</v>
      </c>
      <c r="G129" s="11">
        <v>1</v>
      </c>
      <c r="H129" s="28">
        <v>3033</v>
      </c>
    </row>
    <row r="130" spans="1:8" x14ac:dyDescent="0.3">
      <c r="A130" s="11" t="s">
        <v>313</v>
      </c>
      <c r="B130" s="12" t="s">
        <v>314</v>
      </c>
      <c r="C130" s="11" t="s">
        <v>15</v>
      </c>
      <c r="D130" s="13">
        <v>1901.86</v>
      </c>
      <c r="E130" s="11" t="s">
        <v>16</v>
      </c>
      <c r="F130" s="14" t="s">
        <v>12</v>
      </c>
      <c r="G130" s="11">
        <v>1</v>
      </c>
      <c r="H130" s="30">
        <v>312</v>
      </c>
    </row>
    <row r="131" spans="1:8" ht="36.6" x14ac:dyDescent="0.3">
      <c r="A131" s="11" t="s">
        <v>315</v>
      </c>
      <c r="B131" s="12" t="s">
        <v>9</v>
      </c>
      <c r="C131" s="11" t="s">
        <v>142</v>
      </c>
      <c r="D131" s="13">
        <v>1157.95</v>
      </c>
      <c r="E131" s="11" t="s">
        <v>60</v>
      </c>
      <c r="F131" s="14" t="s">
        <v>12</v>
      </c>
      <c r="G131" s="11">
        <v>2</v>
      </c>
      <c r="H131" s="33">
        <v>33117</v>
      </c>
    </row>
    <row r="132" spans="1:8" x14ac:dyDescent="0.3">
      <c r="A132" s="11" t="s">
        <v>316</v>
      </c>
      <c r="B132" s="12" t="s">
        <v>317</v>
      </c>
      <c r="C132" s="11" t="s">
        <v>15</v>
      </c>
      <c r="D132" s="13">
        <v>1251.92</v>
      </c>
      <c r="E132" s="11" t="s">
        <v>32</v>
      </c>
      <c r="F132" s="14" t="s">
        <v>12</v>
      </c>
      <c r="G132" s="11">
        <v>1</v>
      </c>
      <c r="H132" s="30">
        <v>200</v>
      </c>
    </row>
    <row r="133" spans="1:8" ht="36.6" x14ac:dyDescent="0.3">
      <c r="A133" s="6" t="s">
        <v>318</v>
      </c>
      <c r="B133" s="7" t="s">
        <v>319</v>
      </c>
      <c r="C133" s="6" t="s">
        <v>320</v>
      </c>
      <c r="D133" s="8">
        <v>981.06</v>
      </c>
      <c r="E133" s="6" t="s">
        <v>32</v>
      </c>
      <c r="F133" s="9" t="s">
        <v>12</v>
      </c>
      <c r="G133" s="6">
        <v>1</v>
      </c>
      <c r="H133" s="32">
        <v>203</v>
      </c>
    </row>
    <row r="134" spans="1:8" ht="24.6" x14ac:dyDescent="0.3">
      <c r="A134" s="11" t="s">
        <v>321</v>
      </c>
      <c r="B134" s="12" t="s">
        <v>322</v>
      </c>
      <c r="C134" s="11" t="s">
        <v>27</v>
      </c>
      <c r="D134" s="13">
        <v>1117.93</v>
      </c>
      <c r="E134" s="11" t="s">
        <v>11</v>
      </c>
      <c r="F134" s="14" t="s">
        <v>12</v>
      </c>
      <c r="G134" s="11">
        <v>1</v>
      </c>
      <c r="H134" s="18">
        <v>911</v>
      </c>
    </row>
    <row r="135" spans="1:8" ht="24.6" x14ac:dyDescent="0.3">
      <c r="A135" s="11" t="s">
        <v>323</v>
      </c>
      <c r="B135" s="12" t="s">
        <v>324</v>
      </c>
      <c r="C135" s="11" t="s">
        <v>27</v>
      </c>
      <c r="D135" s="13">
        <v>1725.67</v>
      </c>
      <c r="E135" s="11" t="s">
        <v>11</v>
      </c>
      <c r="F135" s="14" t="s">
        <v>12</v>
      </c>
      <c r="G135" s="11">
        <v>1</v>
      </c>
      <c r="H135" s="28">
        <v>339</v>
      </c>
    </row>
    <row r="136" spans="1:8" ht="24.6" x14ac:dyDescent="0.3">
      <c r="A136" s="11" t="s">
        <v>325</v>
      </c>
      <c r="B136" s="12" t="s">
        <v>326</v>
      </c>
      <c r="C136" s="11" t="s">
        <v>23</v>
      </c>
      <c r="D136" s="13">
        <v>567.76</v>
      </c>
      <c r="E136" s="11" t="s">
        <v>11</v>
      </c>
      <c r="F136" s="14" t="s">
        <v>12</v>
      </c>
      <c r="G136" s="11">
        <v>1</v>
      </c>
      <c r="H136" s="29">
        <v>14</v>
      </c>
    </row>
    <row r="137" spans="1:8" ht="60.6" x14ac:dyDescent="0.3">
      <c r="A137" s="6" t="s">
        <v>327</v>
      </c>
      <c r="B137" s="7" t="s">
        <v>328</v>
      </c>
      <c r="C137" s="6" t="s">
        <v>329</v>
      </c>
      <c r="D137" s="8">
        <v>360.96</v>
      </c>
      <c r="E137" s="6" t="s">
        <v>11</v>
      </c>
      <c r="F137" s="9" t="s">
        <v>12</v>
      </c>
      <c r="G137" s="6">
        <v>1</v>
      </c>
      <c r="H137" s="49">
        <v>64</v>
      </c>
    </row>
    <row r="138" spans="1:8" ht="24.6" x14ac:dyDescent="0.3">
      <c r="A138" s="11" t="s">
        <v>330</v>
      </c>
      <c r="B138" s="12" t="s">
        <v>331</v>
      </c>
      <c r="C138" s="11" t="s">
        <v>27</v>
      </c>
      <c r="D138" s="13">
        <v>1699.4</v>
      </c>
      <c r="E138" s="11" t="s">
        <v>11</v>
      </c>
      <c r="F138" s="14" t="s">
        <v>12</v>
      </c>
      <c r="G138" s="11">
        <v>1</v>
      </c>
      <c r="H138" s="50">
        <v>157</v>
      </c>
    </row>
    <row r="139" spans="1:8" ht="24.6" x14ac:dyDescent="0.3">
      <c r="A139" s="11" t="s">
        <v>332</v>
      </c>
      <c r="B139" s="12" t="s">
        <v>333</v>
      </c>
      <c r="C139" s="11" t="s">
        <v>27</v>
      </c>
      <c r="D139" s="13">
        <v>8263.5400000000009</v>
      </c>
      <c r="E139" s="11" t="s">
        <v>16</v>
      </c>
      <c r="F139" s="14" t="s">
        <v>12</v>
      </c>
      <c r="G139" s="11">
        <v>1</v>
      </c>
      <c r="H139" s="28">
        <v>525</v>
      </c>
    </row>
    <row r="140" spans="1:8" ht="36.6" x14ac:dyDescent="0.3">
      <c r="A140" s="11" t="s">
        <v>335</v>
      </c>
      <c r="B140" s="12" t="s">
        <v>9</v>
      </c>
      <c r="C140" s="11" t="s">
        <v>279</v>
      </c>
      <c r="D140" s="13">
        <v>3334.8</v>
      </c>
      <c r="E140" s="11" t="s">
        <v>24</v>
      </c>
      <c r="F140" s="14" t="s">
        <v>12</v>
      </c>
      <c r="G140" s="11">
        <v>26</v>
      </c>
      <c r="H140" s="38">
        <v>8124</v>
      </c>
    </row>
    <row r="141" spans="1:8" ht="36.6" x14ac:dyDescent="0.3">
      <c r="A141" s="11" t="s">
        <v>337</v>
      </c>
      <c r="B141" s="12" t="s">
        <v>338</v>
      </c>
      <c r="C141" s="11" t="s">
        <v>23</v>
      </c>
      <c r="D141" s="13">
        <v>1621.51</v>
      </c>
      <c r="E141" s="11" t="s">
        <v>60</v>
      </c>
      <c r="F141" s="14" t="s">
        <v>12</v>
      </c>
      <c r="G141" s="11">
        <v>1</v>
      </c>
      <c r="H141" s="29">
        <v>42</v>
      </c>
    </row>
    <row r="142" spans="1:8" ht="24.6" x14ac:dyDescent="0.3">
      <c r="A142" s="11" t="s">
        <v>339</v>
      </c>
      <c r="B142" s="12" t="s">
        <v>340</v>
      </c>
      <c r="C142" s="11" t="s">
        <v>27</v>
      </c>
      <c r="D142" s="13">
        <v>1638.46</v>
      </c>
      <c r="E142" s="11" t="s">
        <v>32</v>
      </c>
      <c r="F142" s="14" t="s">
        <v>12</v>
      </c>
      <c r="G142" s="11">
        <v>1</v>
      </c>
      <c r="H142" s="28">
        <v>199</v>
      </c>
    </row>
    <row r="143" spans="1:8" ht="24.6" x14ac:dyDescent="0.3">
      <c r="A143" s="11" t="s">
        <v>341</v>
      </c>
      <c r="B143" s="12" t="s">
        <v>342</v>
      </c>
      <c r="C143" s="11" t="s">
        <v>15</v>
      </c>
      <c r="D143" s="13">
        <v>1566.28</v>
      </c>
      <c r="E143" s="11" t="s">
        <v>32</v>
      </c>
      <c r="F143" s="14" t="s">
        <v>12</v>
      </c>
      <c r="G143" s="11">
        <v>1</v>
      </c>
      <c r="H143" s="30">
        <v>36</v>
      </c>
    </row>
    <row r="144" spans="1:8" ht="24.6" x14ac:dyDescent="0.3">
      <c r="A144" s="11" t="s">
        <v>343</v>
      </c>
      <c r="B144" s="12" t="s">
        <v>344</v>
      </c>
      <c r="C144" s="11" t="s">
        <v>27</v>
      </c>
      <c r="D144" s="13">
        <v>896.6</v>
      </c>
      <c r="E144" s="11" t="s">
        <v>11</v>
      </c>
      <c r="F144" s="14" t="s">
        <v>12</v>
      </c>
      <c r="G144" s="11">
        <v>1</v>
      </c>
      <c r="H144" s="28">
        <v>1221</v>
      </c>
    </row>
    <row r="145" spans="1:8" ht="36.6" x14ac:dyDescent="0.3">
      <c r="A145" s="11" t="s">
        <v>345</v>
      </c>
      <c r="B145" s="12" t="s">
        <v>346</v>
      </c>
      <c r="C145" s="11" t="s">
        <v>27</v>
      </c>
      <c r="D145" s="13">
        <v>2753.58</v>
      </c>
      <c r="E145" s="11" t="s">
        <v>60</v>
      </c>
      <c r="F145" s="14" t="s">
        <v>12</v>
      </c>
      <c r="G145" s="11">
        <v>1</v>
      </c>
      <c r="H145" s="28">
        <v>742</v>
      </c>
    </row>
    <row r="146" spans="1:8" ht="36.6" x14ac:dyDescent="0.3">
      <c r="A146" s="11" t="s">
        <v>347</v>
      </c>
      <c r="B146" s="12" t="s">
        <v>348</v>
      </c>
      <c r="C146" s="11" t="s">
        <v>27</v>
      </c>
      <c r="D146" s="13">
        <v>1995.77</v>
      </c>
      <c r="E146" s="11" t="s">
        <v>60</v>
      </c>
      <c r="F146" s="14" t="s">
        <v>12</v>
      </c>
      <c r="G146" s="11">
        <v>1</v>
      </c>
      <c r="H146" s="18">
        <v>151</v>
      </c>
    </row>
    <row r="147" spans="1:8" ht="24.6" x14ac:dyDescent="0.3">
      <c r="A147" s="11" t="s">
        <v>349</v>
      </c>
      <c r="B147" s="12" t="s">
        <v>350</v>
      </c>
      <c r="C147" s="11" t="s">
        <v>27</v>
      </c>
      <c r="D147" s="13">
        <v>8290.74</v>
      </c>
      <c r="E147" s="11" t="s">
        <v>32</v>
      </c>
      <c r="F147" s="14" t="s">
        <v>12</v>
      </c>
      <c r="G147" s="11">
        <v>1</v>
      </c>
      <c r="H147" s="18">
        <v>4360</v>
      </c>
    </row>
    <row r="148" spans="1:8" x14ac:dyDescent="0.3">
      <c r="A148" s="11" t="s">
        <v>351</v>
      </c>
      <c r="B148" s="12" t="s">
        <v>352</v>
      </c>
      <c r="C148" s="11" t="s">
        <v>15</v>
      </c>
      <c r="D148" s="13">
        <v>373.22</v>
      </c>
      <c r="E148" s="11" t="s">
        <v>32</v>
      </c>
      <c r="F148" s="14" t="s">
        <v>12</v>
      </c>
      <c r="G148" s="11">
        <v>1</v>
      </c>
      <c r="H148" s="15">
        <v>131</v>
      </c>
    </row>
    <row r="149" spans="1:8" ht="24.6" x14ac:dyDescent="0.3">
      <c r="A149" s="11" t="s">
        <v>353</v>
      </c>
      <c r="B149" s="12" t="s">
        <v>354</v>
      </c>
      <c r="C149" s="11" t="s">
        <v>23</v>
      </c>
      <c r="D149" s="13">
        <v>338.38</v>
      </c>
      <c r="E149" s="11" t="s">
        <v>11</v>
      </c>
      <c r="F149" s="14" t="s">
        <v>12</v>
      </c>
      <c r="G149" s="11">
        <v>1</v>
      </c>
      <c r="H149" s="16">
        <v>14</v>
      </c>
    </row>
    <row r="150" spans="1:8" ht="36.6" x14ac:dyDescent="0.3">
      <c r="A150" s="11" t="s">
        <v>355</v>
      </c>
      <c r="B150" s="12" t="s">
        <v>356</v>
      </c>
      <c r="C150" s="11" t="s">
        <v>15</v>
      </c>
      <c r="D150" s="13">
        <v>262.24</v>
      </c>
      <c r="E150" s="11" t="s">
        <v>60</v>
      </c>
      <c r="F150" s="14" t="s">
        <v>12</v>
      </c>
      <c r="G150" s="11">
        <v>1</v>
      </c>
      <c r="H150" s="15">
        <v>27</v>
      </c>
    </row>
    <row r="151" spans="1:8" x14ac:dyDescent="0.3">
      <c r="A151" s="11" t="s">
        <v>357</v>
      </c>
      <c r="B151" s="12" t="s">
        <v>358</v>
      </c>
      <c r="C151" s="11" t="s">
        <v>23</v>
      </c>
      <c r="D151" s="13">
        <v>3203.47</v>
      </c>
      <c r="E151" s="11" t="s">
        <v>24</v>
      </c>
      <c r="F151" s="14" t="s">
        <v>12</v>
      </c>
      <c r="G151" s="11">
        <v>1</v>
      </c>
      <c r="H151" s="16">
        <v>236</v>
      </c>
    </row>
    <row r="152" spans="1:8" ht="24.6" x14ac:dyDescent="0.3">
      <c r="A152" s="11" t="s">
        <v>359</v>
      </c>
      <c r="B152" s="12" t="s">
        <v>360</v>
      </c>
      <c r="C152" s="11" t="s">
        <v>27</v>
      </c>
      <c r="D152" s="13">
        <v>337.63</v>
      </c>
      <c r="E152" s="11" t="s">
        <v>11</v>
      </c>
      <c r="F152" s="14" t="s">
        <v>12</v>
      </c>
      <c r="G152" s="11">
        <v>1</v>
      </c>
      <c r="H152" s="18">
        <v>472</v>
      </c>
    </row>
    <row r="153" spans="1:8" ht="36.6" x14ac:dyDescent="0.3">
      <c r="A153" s="11" t="s">
        <v>361</v>
      </c>
      <c r="B153" s="12" t="s">
        <v>362</v>
      </c>
      <c r="C153" s="11" t="s">
        <v>142</v>
      </c>
      <c r="D153" s="13">
        <v>0</v>
      </c>
      <c r="E153" s="11" t="s">
        <v>16</v>
      </c>
      <c r="F153" s="14" t="s">
        <v>12</v>
      </c>
      <c r="G153" s="11">
        <v>1</v>
      </c>
      <c r="H153" s="27">
        <v>121</v>
      </c>
    </row>
    <row r="154" spans="1:8" x14ac:dyDescent="0.3">
      <c r="A154" s="11" t="s">
        <v>363</v>
      </c>
      <c r="B154" s="12" t="s">
        <v>364</v>
      </c>
      <c r="C154" s="11" t="s">
        <v>15</v>
      </c>
      <c r="D154" s="13">
        <v>569.6</v>
      </c>
      <c r="E154" s="11" t="s">
        <v>32</v>
      </c>
      <c r="F154" s="14" t="s">
        <v>12</v>
      </c>
      <c r="G154" s="11">
        <v>1</v>
      </c>
      <c r="H154" s="15">
        <v>18</v>
      </c>
    </row>
    <row r="155" spans="1:8" ht="36.6" x14ac:dyDescent="0.3">
      <c r="A155" s="11" t="s">
        <v>365</v>
      </c>
      <c r="B155" s="12" t="s">
        <v>366</v>
      </c>
      <c r="C155" s="11" t="s">
        <v>15</v>
      </c>
      <c r="D155" s="13">
        <v>846.78</v>
      </c>
      <c r="E155" s="11" t="s">
        <v>60</v>
      </c>
      <c r="F155" s="14" t="s">
        <v>12</v>
      </c>
      <c r="G155" s="11">
        <v>1</v>
      </c>
      <c r="H155" s="15">
        <v>109</v>
      </c>
    </row>
    <row r="156" spans="1:8" ht="24.6" x14ac:dyDescent="0.3">
      <c r="A156" s="11" t="s">
        <v>367</v>
      </c>
      <c r="B156" s="12" t="s">
        <v>9</v>
      </c>
      <c r="C156" s="11" t="s">
        <v>15</v>
      </c>
      <c r="D156" s="13">
        <v>2711.1</v>
      </c>
      <c r="E156" s="11" t="s">
        <v>32</v>
      </c>
      <c r="F156" s="14" t="s">
        <v>12</v>
      </c>
      <c r="G156" s="11">
        <v>2</v>
      </c>
      <c r="H156" s="25" t="s">
        <v>368</v>
      </c>
    </row>
    <row r="157" spans="1:8" ht="36.6" x14ac:dyDescent="0.3">
      <c r="A157" s="6" t="s">
        <v>369</v>
      </c>
      <c r="B157" s="7" t="s">
        <v>370</v>
      </c>
      <c r="C157" s="6" t="s">
        <v>56</v>
      </c>
      <c r="D157" s="8">
        <v>1095.3499999999999</v>
      </c>
      <c r="E157" s="6" t="s">
        <v>32</v>
      </c>
      <c r="F157" s="9" t="s">
        <v>12</v>
      </c>
      <c r="G157" s="6">
        <v>1</v>
      </c>
      <c r="H157" s="10">
        <v>465</v>
      </c>
    </row>
    <row r="158" spans="1:8" ht="36.6" x14ac:dyDescent="0.3">
      <c r="A158" s="11" t="s">
        <v>371</v>
      </c>
      <c r="B158" s="12" t="s">
        <v>372</v>
      </c>
      <c r="C158" s="11" t="s">
        <v>142</v>
      </c>
      <c r="D158" s="13">
        <v>379.68</v>
      </c>
      <c r="E158" s="11" t="s">
        <v>32</v>
      </c>
      <c r="F158" s="14" t="s">
        <v>12</v>
      </c>
      <c r="G158" s="11">
        <v>1</v>
      </c>
      <c r="H158" s="27">
        <v>102</v>
      </c>
    </row>
    <row r="159" spans="1:8" ht="72.599999999999994" x14ac:dyDescent="0.3">
      <c r="A159" s="6" t="s">
        <v>373</v>
      </c>
      <c r="B159" s="7" t="s">
        <v>374</v>
      </c>
      <c r="C159" s="6" t="s">
        <v>375</v>
      </c>
      <c r="D159" s="8">
        <v>2932</v>
      </c>
      <c r="E159" s="6" t="s">
        <v>16</v>
      </c>
      <c r="F159" s="9" t="s">
        <v>12</v>
      </c>
      <c r="G159" s="6">
        <v>1</v>
      </c>
      <c r="H159" s="10">
        <v>3959</v>
      </c>
    </row>
    <row r="160" spans="1:8" ht="24.6" x14ac:dyDescent="0.3">
      <c r="A160" s="11" t="s">
        <v>376</v>
      </c>
      <c r="B160" s="12" t="s">
        <v>377</v>
      </c>
      <c r="C160" s="11" t="s">
        <v>27</v>
      </c>
      <c r="D160" s="13">
        <v>975.37</v>
      </c>
      <c r="E160" s="11" t="s">
        <v>32</v>
      </c>
      <c r="F160" s="14" t="s">
        <v>12</v>
      </c>
      <c r="G160" s="11">
        <v>1</v>
      </c>
      <c r="H160" s="18">
        <v>131</v>
      </c>
    </row>
    <row r="161" spans="1:8" ht="36.6" x14ac:dyDescent="0.3">
      <c r="A161" s="6" t="s">
        <v>378</v>
      </c>
      <c r="B161" s="7" t="s">
        <v>379</v>
      </c>
      <c r="C161" s="6" t="s">
        <v>380</v>
      </c>
      <c r="D161" s="8">
        <v>2677.18</v>
      </c>
      <c r="E161" s="6" t="s">
        <v>32</v>
      </c>
      <c r="F161" s="9" t="s">
        <v>12</v>
      </c>
      <c r="G161" s="6">
        <v>1</v>
      </c>
      <c r="H161" s="10">
        <v>31</v>
      </c>
    </row>
    <row r="162" spans="1:8" ht="24.6" x14ac:dyDescent="0.3">
      <c r="A162" s="11" t="s">
        <v>381</v>
      </c>
      <c r="B162" s="12" t="s">
        <v>382</v>
      </c>
      <c r="C162" s="11" t="s">
        <v>27</v>
      </c>
      <c r="D162" s="13">
        <v>6313.7</v>
      </c>
      <c r="E162" s="11" t="s">
        <v>16</v>
      </c>
      <c r="F162" s="14" t="s">
        <v>12</v>
      </c>
      <c r="G162" s="11">
        <v>1</v>
      </c>
      <c r="H162" s="18">
        <v>577</v>
      </c>
    </row>
    <row r="163" spans="1:8" ht="36.6" x14ac:dyDescent="0.3">
      <c r="A163" s="6" t="s">
        <v>383</v>
      </c>
      <c r="B163" s="7" t="s">
        <v>384</v>
      </c>
      <c r="C163" s="6" t="s">
        <v>385</v>
      </c>
      <c r="D163" s="8">
        <v>2319.7800000000002</v>
      </c>
      <c r="E163" s="6" t="s">
        <v>32</v>
      </c>
      <c r="F163" s="9" t="s">
        <v>12</v>
      </c>
      <c r="G163" s="6">
        <v>1</v>
      </c>
      <c r="H163" s="10">
        <v>738</v>
      </c>
    </row>
    <row r="164" spans="1:8" ht="24.6" x14ac:dyDescent="0.3">
      <c r="A164" s="11" t="s">
        <v>386</v>
      </c>
      <c r="B164" s="12" t="s">
        <v>387</v>
      </c>
      <c r="C164" s="11" t="s">
        <v>27</v>
      </c>
      <c r="D164" s="13">
        <v>2837.98</v>
      </c>
      <c r="E164" s="11" t="s">
        <v>16</v>
      </c>
      <c r="F164" s="14" t="s">
        <v>12</v>
      </c>
      <c r="G164" s="11">
        <v>1</v>
      </c>
      <c r="H164" s="18">
        <v>214</v>
      </c>
    </row>
    <row r="165" spans="1:8" ht="24.6" x14ac:dyDescent="0.3">
      <c r="A165" s="11" t="s">
        <v>388</v>
      </c>
      <c r="B165" s="12" t="s">
        <v>9</v>
      </c>
      <c r="C165" s="11" t="s">
        <v>27</v>
      </c>
      <c r="D165" s="13">
        <v>16110.65</v>
      </c>
      <c r="E165" s="11" t="s">
        <v>16</v>
      </c>
      <c r="F165" s="14" t="s">
        <v>12</v>
      </c>
      <c r="G165" s="11">
        <v>2</v>
      </c>
      <c r="H165" s="51" t="s">
        <v>389</v>
      </c>
    </row>
    <row r="166" spans="1:8" x14ac:dyDescent="0.3">
      <c r="A166" s="11" t="s">
        <v>390</v>
      </c>
      <c r="B166" s="12" t="s">
        <v>391</v>
      </c>
      <c r="C166" s="11" t="s">
        <v>15</v>
      </c>
      <c r="D166" s="13">
        <v>1051.81</v>
      </c>
      <c r="E166" s="11" t="s">
        <v>32</v>
      </c>
      <c r="F166" s="14" t="s">
        <v>12</v>
      </c>
      <c r="G166" s="11">
        <v>1</v>
      </c>
      <c r="H166" s="15">
        <v>154</v>
      </c>
    </row>
    <row r="167" spans="1:8" ht="36.6" x14ac:dyDescent="0.3">
      <c r="A167" s="11" t="s">
        <v>392</v>
      </c>
      <c r="B167" s="12" t="s">
        <v>393</v>
      </c>
      <c r="C167" s="11" t="s">
        <v>27</v>
      </c>
      <c r="D167" s="13">
        <v>6883.93</v>
      </c>
      <c r="E167" s="11" t="s">
        <v>60</v>
      </c>
      <c r="F167" s="14" t="s">
        <v>12</v>
      </c>
      <c r="G167" s="11">
        <v>1</v>
      </c>
      <c r="H167" s="18">
        <v>2175</v>
      </c>
    </row>
    <row r="168" spans="1:8" ht="36.6" x14ac:dyDescent="0.3">
      <c r="A168" s="11" t="s">
        <v>394</v>
      </c>
      <c r="B168" s="12" t="s">
        <v>395</v>
      </c>
      <c r="C168" s="11" t="s">
        <v>27</v>
      </c>
      <c r="D168" s="13">
        <v>4618.0600000000004</v>
      </c>
      <c r="E168" s="11" t="s">
        <v>60</v>
      </c>
      <c r="F168" s="14" t="s">
        <v>12</v>
      </c>
      <c r="G168" s="11">
        <v>1</v>
      </c>
      <c r="H168" s="18">
        <v>561</v>
      </c>
    </row>
    <row r="169" spans="1:8" ht="24.6" x14ac:dyDescent="0.3">
      <c r="A169" s="11" t="s">
        <v>396</v>
      </c>
      <c r="B169" s="12" t="s">
        <v>397</v>
      </c>
      <c r="C169" s="11" t="s">
        <v>27</v>
      </c>
      <c r="D169" s="13">
        <v>7024.62</v>
      </c>
      <c r="E169" s="11" t="s">
        <v>24</v>
      </c>
      <c r="F169" s="14" t="s">
        <v>12</v>
      </c>
      <c r="G169" s="11">
        <v>1</v>
      </c>
      <c r="H169" s="18">
        <v>1373</v>
      </c>
    </row>
    <row r="170" spans="1:8" ht="24.6" x14ac:dyDescent="0.3">
      <c r="A170" s="11" t="s">
        <v>398</v>
      </c>
      <c r="B170" s="12" t="s">
        <v>399</v>
      </c>
      <c r="C170" s="11" t="s">
        <v>27</v>
      </c>
      <c r="D170" s="13">
        <v>3659.54</v>
      </c>
      <c r="E170" s="11" t="s">
        <v>32</v>
      </c>
      <c r="F170" s="14" t="s">
        <v>12</v>
      </c>
      <c r="G170" s="11">
        <v>1</v>
      </c>
      <c r="H170" s="18">
        <v>2229</v>
      </c>
    </row>
    <row r="171" spans="1:8" ht="24.6" x14ac:dyDescent="0.3">
      <c r="A171" s="11" t="s">
        <v>400</v>
      </c>
      <c r="B171" s="12" t="s">
        <v>401</v>
      </c>
      <c r="C171" s="11" t="s">
        <v>27</v>
      </c>
      <c r="D171" s="13">
        <v>10882.06</v>
      </c>
      <c r="E171" s="11" t="s">
        <v>24</v>
      </c>
      <c r="F171" s="14" t="s">
        <v>12</v>
      </c>
      <c r="G171" s="11">
        <v>1</v>
      </c>
      <c r="H171" s="18">
        <v>2202</v>
      </c>
    </row>
    <row r="172" spans="1:8" x14ac:dyDescent="0.3">
      <c r="A172" s="52" t="s">
        <v>402</v>
      </c>
      <c r="B172" s="12" t="s">
        <v>403</v>
      </c>
      <c r="C172" s="52" t="s">
        <v>15</v>
      </c>
      <c r="D172" s="53">
        <v>0</v>
      </c>
      <c r="E172" s="52" t="s">
        <v>60</v>
      </c>
      <c r="F172" s="54" t="s">
        <v>12</v>
      </c>
      <c r="G172" s="54">
        <v>1</v>
      </c>
      <c r="H172" s="15">
        <v>60</v>
      </c>
    </row>
    <row r="173" spans="1:8" ht="36.6" x14ac:dyDescent="0.3">
      <c r="A173" s="11" t="s">
        <v>404</v>
      </c>
      <c r="B173" s="12" t="s">
        <v>405</v>
      </c>
      <c r="C173" s="11" t="s">
        <v>23</v>
      </c>
      <c r="D173" s="13">
        <v>2302.81</v>
      </c>
      <c r="E173" s="11" t="s">
        <v>60</v>
      </c>
      <c r="F173" s="14" t="s">
        <v>12</v>
      </c>
      <c r="G173" s="11">
        <v>1</v>
      </c>
      <c r="H173" s="16">
        <v>53</v>
      </c>
    </row>
    <row r="174" spans="1:8" ht="36.6" x14ac:dyDescent="0.3">
      <c r="A174" s="11" t="s">
        <v>406</v>
      </c>
      <c r="B174" s="12" t="s">
        <v>407</v>
      </c>
      <c r="C174" s="11" t="s">
        <v>23</v>
      </c>
      <c r="D174" s="13">
        <v>1621.51</v>
      </c>
      <c r="E174" s="11" t="s">
        <v>60</v>
      </c>
      <c r="F174" s="14" t="s">
        <v>12</v>
      </c>
      <c r="G174" s="11">
        <v>1</v>
      </c>
      <c r="H174" s="16">
        <v>224</v>
      </c>
    </row>
    <row r="175" spans="1:8" ht="36.6" x14ac:dyDescent="0.3">
      <c r="A175" s="6" t="s">
        <v>408</v>
      </c>
      <c r="B175" s="7" t="s">
        <v>409</v>
      </c>
      <c r="C175" s="6" t="s">
        <v>385</v>
      </c>
      <c r="D175" s="8">
        <v>1751.82</v>
      </c>
      <c r="E175" s="6" t="s">
        <v>32</v>
      </c>
      <c r="F175" s="9" t="s">
        <v>12</v>
      </c>
      <c r="G175" s="6">
        <v>1</v>
      </c>
      <c r="H175" s="10">
        <v>626</v>
      </c>
    </row>
    <row r="176" spans="1:8" x14ac:dyDescent="0.3">
      <c r="A176" s="11" t="s">
        <v>410</v>
      </c>
      <c r="B176" s="12" t="s">
        <v>411</v>
      </c>
      <c r="C176" s="11" t="s">
        <v>15</v>
      </c>
      <c r="D176" s="13">
        <v>496.3</v>
      </c>
      <c r="E176" s="11" t="s">
        <v>32</v>
      </c>
      <c r="F176" s="14" t="s">
        <v>12</v>
      </c>
      <c r="G176" s="11">
        <v>1</v>
      </c>
      <c r="H176" s="15">
        <v>185</v>
      </c>
    </row>
    <row r="177" spans="1:8" x14ac:dyDescent="0.3">
      <c r="A177" s="11" t="s">
        <v>412</v>
      </c>
      <c r="B177" s="12" t="s">
        <v>413</v>
      </c>
      <c r="C177" s="11" t="s">
        <v>15</v>
      </c>
      <c r="D177" s="13">
        <v>363.77</v>
      </c>
      <c r="E177" s="11" t="s">
        <v>16</v>
      </c>
      <c r="F177" s="14" t="s">
        <v>12</v>
      </c>
      <c r="G177" s="11">
        <v>1</v>
      </c>
      <c r="H177" s="15">
        <v>377</v>
      </c>
    </row>
    <row r="178" spans="1:8" x14ac:dyDescent="0.3">
      <c r="A178" s="11" t="s">
        <v>414</v>
      </c>
      <c r="B178" s="12" t="s">
        <v>415</v>
      </c>
      <c r="C178" s="11" t="s">
        <v>15</v>
      </c>
      <c r="D178" s="13">
        <v>614.75</v>
      </c>
      <c r="E178" s="11" t="s">
        <v>16</v>
      </c>
      <c r="F178" s="14" t="s">
        <v>12</v>
      </c>
      <c r="G178" s="11">
        <v>1</v>
      </c>
      <c r="H178" s="15">
        <v>91</v>
      </c>
    </row>
    <row r="179" spans="1:8" ht="24.6" x14ac:dyDescent="0.3">
      <c r="A179" s="11" t="s">
        <v>416</v>
      </c>
      <c r="B179" s="12" t="s">
        <v>417</v>
      </c>
      <c r="C179" s="11" t="s">
        <v>27</v>
      </c>
      <c r="D179" s="13">
        <v>4806.55</v>
      </c>
      <c r="E179" s="11" t="s">
        <v>32</v>
      </c>
      <c r="F179" s="14" t="s">
        <v>12</v>
      </c>
      <c r="G179" s="11">
        <v>1</v>
      </c>
      <c r="H179" s="18">
        <v>298</v>
      </c>
    </row>
    <row r="180" spans="1:8" ht="60.6" x14ac:dyDescent="0.3">
      <c r="A180" s="6" t="s">
        <v>418</v>
      </c>
      <c r="B180" s="7" t="s">
        <v>419</v>
      </c>
      <c r="C180" s="6" t="s">
        <v>420</v>
      </c>
      <c r="D180" s="8">
        <v>1054.79</v>
      </c>
      <c r="E180" s="6" t="s">
        <v>32</v>
      </c>
      <c r="F180" s="9" t="s">
        <v>12</v>
      </c>
      <c r="G180" s="6">
        <v>1</v>
      </c>
      <c r="H180" s="10">
        <v>1787</v>
      </c>
    </row>
    <row r="181" spans="1:8" ht="36.6" x14ac:dyDescent="0.3">
      <c r="A181" s="11" t="s">
        <v>421</v>
      </c>
      <c r="B181" s="12" t="s">
        <v>422</v>
      </c>
      <c r="C181" s="11" t="s">
        <v>142</v>
      </c>
      <c r="D181" s="13">
        <v>959.16</v>
      </c>
      <c r="E181" s="11" t="s">
        <v>32</v>
      </c>
      <c r="F181" s="14" t="s">
        <v>12</v>
      </c>
      <c r="G181" s="11">
        <v>1</v>
      </c>
      <c r="H181" s="27">
        <v>494</v>
      </c>
    </row>
    <row r="182" spans="1:8" ht="72.599999999999994" x14ac:dyDescent="0.3">
      <c r="A182" s="6" t="s">
        <v>423</v>
      </c>
      <c r="B182" s="7" t="s">
        <v>424</v>
      </c>
      <c r="C182" s="6" t="s">
        <v>425</v>
      </c>
      <c r="D182" s="8">
        <v>524.92999999999995</v>
      </c>
      <c r="E182" s="6" t="s">
        <v>32</v>
      </c>
      <c r="F182" s="9" t="s">
        <v>12</v>
      </c>
      <c r="G182" s="6">
        <v>1</v>
      </c>
      <c r="H182" s="10">
        <v>314</v>
      </c>
    </row>
    <row r="183" spans="1:8" x14ac:dyDescent="0.3">
      <c r="A183" s="11" t="s">
        <v>426</v>
      </c>
      <c r="B183" s="12" t="s">
        <v>427</v>
      </c>
      <c r="C183" s="11" t="s">
        <v>23</v>
      </c>
      <c r="D183" s="13">
        <v>2674.13</v>
      </c>
      <c r="E183" s="11" t="s">
        <v>24</v>
      </c>
      <c r="F183" s="14" t="s">
        <v>12</v>
      </c>
      <c r="G183" s="11">
        <v>1</v>
      </c>
      <c r="H183" s="16">
        <v>24</v>
      </c>
    </row>
    <row r="184" spans="1:8" ht="24.6" x14ac:dyDescent="0.3">
      <c r="A184" s="11" t="s">
        <v>428</v>
      </c>
      <c r="B184" s="12" t="s">
        <v>429</v>
      </c>
      <c r="C184" s="11" t="s">
        <v>27</v>
      </c>
      <c r="D184" s="13">
        <v>3035.87</v>
      </c>
      <c r="E184" s="11" t="s">
        <v>24</v>
      </c>
      <c r="F184" s="14" t="s">
        <v>12</v>
      </c>
      <c r="G184" s="11">
        <v>1</v>
      </c>
      <c r="H184" s="18">
        <v>283</v>
      </c>
    </row>
    <row r="185" spans="1:8" ht="36.6" x14ac:dyDescent="0.3">
      <c r="A185" s="11" t="s">
        <v>430</v>
      </c>
      <c r="B185" s="12" t="s">
        <v>431</v>
      </c>
      <c r="C185" s="11" t="s">
        <v>27</v>
      </c>
      <c r="D185" s="13">
        <v>9242.68</v>
      </c>
      <c r="E185" s="11" t="s">
        <v>60</v>
      </c>
      <c r="F185" s="14" t="s">
        <v>12</v>
      </c>
      <c r="G185" s="11">
        <v>1</v>
      </c>
      <c r="H185" s="55">
        <v>315</v>
      </c>
    </row>
    <row r="186" spans="1:8" ht="36.6" x14ac:dyDescent="0.3">
      <c r="A186" s="11" t="s">
        <v>432</v>
      </c>
      <c r="B186" s="12" t="s">
        <v>433</v>
      </c>
      <c r="C186" s="11" t="s">
        <v>23</v>
      </c>
      <c r="D186" s="13">
        <v>1417.13</v>
      </c>
      <c r="E186" s="11" t="s">
        <v>60</v>
      </c>
      <c r="F186" s="14" t="s">
        <v>12</v>
      </c>
      <c r="G186" s="11">
        <v>1</v>
      </c>
      <c r="H186" s="16">
        <v>96</v>
      </c>
    </row>
    <row r="187" spans="1:8" ht="48.6" x14ac:dyDescent="0.3">
      <c r="A187" s="6" t="s">
        <v>434</v>
      </c>
      <c r="B187" s="7" t="s">
        <v>435</v>
      </c>
      <c r="C187" s="6" t="s">
        <v>436</v>
      </c>
      <c r="D187" s="8">
        <v>1350.64</v>
      </c>
      <c r="E187" s="6" t="s">
        <v>32</v>
      </c>
      <c r="F187" s="9" t="s">
        <v>12</v>
      </c>
      <c r="G187" s="6">
        <v>1</v>
      </c>
      <c r="H187" s="10">
        <v>162</v>
      </c>
    </row>
    <row r="188" spans="1:8" x14ac:dyDescent="0.3">
      <c r="A188" s="11" t="s">
        <v>437</v>
      </c>
      <c r="B188" s="12" t="s">
        <v>438</v>
      </c>
      <c r="C188" s="11" t="s">
        <v>15</v>
      </c>
      <c r="D188" s="13">
        <v>1410.77</v>
      </c>
      <c r="E188" s="11" t="s">
        <v>24</v>
      </c>
      <c r="F188" s="14" t="s">
        <v>12</v>
      </c>
      <c r="G188" s="11">
        <v>1</v>
      </c>
      <c r="H188" s="15">
        <v>238</v>
      </c>
    </row>
    <row r="189" spans="1:8" ht="24.6" x14ac:dyDescent="0.3">
      <c r="A189" s="6" t="s">
        <v>439</v>
      </c>
      <c r="B189" s="7" t="s">
        <v>440</v>
      </c>
      <c r="C189" s="6" t="s">
        <v>224</v>
      </c>
      <c r="D189" s="8">
        <v>5876.77</v>
      </c>
      <c r="E189" s="6" t="s">
        <v>24</v>
      </c>
      <c r="F189" s="9" t="s">
        <v>12</v>
      </c>
      <c r="G189" s="6">
        <v>1</v>
      </c>
      <c r="H189" s="39">
        <v>271</v>
      </c>
    </row>
    <row r="190" spans="1:8" ht="24.6" x14ac:dyDescent="0.3">
      <c r="A190" s="11" t="s">
        <v>441</v>
      </c>
      <c r="B190" s="12" t="s">
        <v>442</v>
      </c>
      <c r="C190" s="11" t="s">
        <v>27</v>
      </c>
      <c r="D190" s="13">
        <v>7609.84</v>
      </c>
      <c r="E190" s="11" t="s">
        <v>32</v>
      </c>
      <c r="F190" s="14" t="s">
        <v>12</v>
      </c>
      <c r="G190" s="11">
        <v>1</v>
      </c>
      <c r="H190" s="18">
        <v>554</v>
      </c>
    </row>
    <row r="191" spans="1:8" x14ac:dyDescent="0.3">
      <c r="A191" s="11" t="s">
        <v>443</v>
      </c>
      <c r="B191" s="12" t="s">
        <v>444</v>
      </c>
      <c r="C191" s="11" t="s">
        <v>15</v>
      </c>
      <c r="D191" s="13">
        <v>2882.41</v>
      </c>
      <c r="E191" s="11" t="s">
        <v>32</v>
      </c>
      <c r="F191" s="14" t="s">
        <v>12</v>
      </c>
      <c r="G191" s="11">
        <v>1</v>
      </c>
      <c r="H191" s="15">
        <v>359</v>
      </c>
    </row>
    <row r="192" spans="1:8" ht="36.6" x14ac:dyDescent="0.3">
      <c r="A192" s="6" t="s">
        <v>445</v>
      </c>
      <c r="B192" s="7" t="s">
        <v>446</v>
      </c>
      <c r="C192" s="6" t="s">
        <v>56</v>
      </c>
      <c r="D192" s="8">
        <v>1250.24</v>
      </c>
      <c r="E192" s="6" t="s">
        <v>32</v>
      </c>
      <c r="F192" s="9" t="s">
        <v>12</v>
      </c>
      <c r="G192" s="6">
        <v>1</v>
      </c>
      <c r="H192" s="10">
        <v>513</v>
      </c>
    </row>
    <row r="193" spans="1:8" ht="36.6" x14ac:dyDescent="0.3">
      <c r="A193" s="11" t="s">
        <v>447</v>
      </c>
      <c r="B193" s="12" t="s">
        <v>448</v>
      </c>
      <c r="C193" s="11" t="s">
        <v>27</v>
      </c>
      <c r="D193" s="13">
        <v>3577.02</v>
      </c>
      <c r="E193" s="11" t="s">
        <v>60</v>
      </c>
      <c r="F193" s="14" t="s">
        <v>12</v>
      </c>
      <c r="G193" s="11">
        <v>1</v>
      </c>
      <c r="H193" s="18">
        <v>532</v>
      </c>
    </row>
    <row r="194" spans="1:8" ht="24.6" x14ac:dyDescent="0.3">
      <c r="A194" s="11" t="s">
        <v>449</v>
      </c>
      <c r="B194" s="12" t="s">
        <v>450</v>
      </c>
      <c r="C194" s="11" t="s">
        <v>27</v>
      </c>
      <c r="D194" s="13">
        <v>8870.34</v>
      </c>
      <c r="E194" s="11" t="s">
        <v>16</v>
      </c>
      <c r="F194" s="14" t="s">
        <v>12</v>
      </c>
      <c r="G194" s="11">
        <v>1</v>
      </c>
      <c r="H194" s="18">
        <v>1103</v>
      </c>
    </row>
    <row r="195" spans="1:8" x14ac:dyDescent="0.3">
      <c r="A195" s="6" t="s">
        <v>451</v>
      </c>
      <c r="B195" s="7" t="s">
        <v>452</v>
      </c>
      <c r="C195" s="6" t="s">
        <v>453</v>
      </c>
      <c r="D195" s="8">
        <v>319.39</v>
      </c>
      <c r="E195" s="6" t="s">
        <v>32</v>
      </c>
      <c r="F195" s="9" t="s">
        <v>12</v>
      </c>
      <c r="G195" s="6">
        <v>1</v>
      </c>
      <c r="H195" s="10">
        <v>31</v>
      </c>
    </row>
    <row r="196" spans="1:8" ht="24.6" x14ac:dyDescent="0.3">
      <c r="A196" s="11" t="s">
        <v>454</v>
      </c>
      <c r="B196" s="12" t="s">
        <v>455</v>
      </c>
      <c r="C196" s="11" t="s">
        <v>27</v>
      </c>
      <c r="D196" s="13">
        <v>3446.66</v>
      </c>
      <c r="E196" s="11" t="s">
        <v>32</v>
      </c>
      <c r="F196" s="14" t="s">
        <v>12</v>
      </c>
      <c r="G196" s="11">
        <v>1</v>
      </c>
      <c r="H196" s="18">
        <v>1950</v>
      </c>
    </row>
    <row r="197" spans="1:8" x14ac:dyDescent="0.3">
      <c r="A197" s="11" t="s">
        <v>456</v>
      </c>
      <c r="B197" s="12" t="s">
        <v>457</v>
      </c>
      <c r="C197" s="11" t="s">
        <v>15</v>
      </c>
      <c r="D197" s="13">
        <v>1003.84</v>
      </c>
      <c r="E197" s="11" t="s">
        <v>32</v>
      </c>
      <c r="F197" s="14" t="s">
        <v>12</v>
      </c>
      <c r="G197" s="11">
        <v>1</v>
      </c>
      <c r="H197" s="15">
        <v>1851</v>
      </c>
    </row>
    <row r="198" spans="1:8" x14ac:dyDescent="0.3">
      <c r="A198" s="11" t="s">
        <v>458</v>
      </c>
      <c r="B198" s="12" t="s">
        <v>459</v>
      </c>
      <c r="C198" s="11" t="s">
        <v>23</v>
      </c>
      <c r="D198" s="13">
        <v>976.54</v>
      </c>
      <c r="E198" s="11" t="s">
        <v>32</v>
      </c>
      <c r="F198" s="14" t="s">
        <v>12</v>
      </c>
      <c r="G198" s="11">
        <v>1</v>
      </c>
      <c r="H198" s="16">
        <v>41</v>
      </c>
    </row>
    <row r="199" spans="1:8" ht="96.6" x14ac:dyDescent="0.3">
      <c r="A199" s="6" t="s">
        <v>460</v>
      </c>
      <c r="B199" s="7" t="s">
        <v>461</v>
      </c>
      <c r="C199" s="6" t="s">
        <v>236</v>
      </c>
      <c r="D199" s="8">
        <v>820.96</v>
      </c>
      <c r="E199" s="6" t="s">
        <v>32</v>
      </c>
      <c r="F199" s="9" t="s">
        <v>12</v>
      </c>
      <c r="G199" s="6">
        <v>1</v>
      </c>
      <c r="H199" s="10">
        <v>795</v>
      </c>
    </row>
    <row r="200" spans="1:8" x14ac:dyDescent="0.3">
      <c r="A200" s="11" t="s">
        <v>462</v>
      </c>
      <c r="B200" s="12" t="s">
        <v>463</v>
      </c>
      <c r="C200" s="11" t="s">
        <v>15</v>
      </c>
      <c r="D200" s="13">
        <v>1305.98</v>
      </c>
      <c r="E200" s="11" t="s">
        <v>32</v>
      </c>
      <c r="F200" s="14" t="s">
        <v>12</v>
      </c>
      <c r="G200" s="11">
        <v>1</v>
      </c>
      <c r="H200" s="15">
        <v>425</v>
      </c>
    </row>
    <row r="201" spans="1:8" ht="36.6" x14ac:dyDescent="0.3">
      <c r="A201" s="6" t="s">
        <v>464</v>
      </c>
      <c r="B201" s="7" t="s">
        <v>465</v>
      </c>
      <c r="C201" s="6" t="s">
        <v>41</v>
      </c>
      <c r="D201" s="8">
        <v>1047.4100000000001</v>
      </c>
      <c r="E201" s="6" t="s">
        <v>24</v>
      </c>
      <c r="F201" s="9" t="s">
        <v>12</v>
      </c>
      <c r="G201" s="6">
        <v>1</v>
      </c>
      <c r="H201" s="10">
        <v>43</v>
      </c>
    </row>
    <row r="202" spans="1:8" ht="24.6" x14ac:dyDescent="0.3">
      <c r="A202" s="11" t="s">
        <v>466</v>
      </c>
      <c r="B202" s="12" t="s">
        <v>467</v>
      </c>
      <c r="C202" s="11" t="s">
        <v>27</v>
      </c>
      <c r="D202" s="13">
        <v>4997.8900000000003</v>
      </c>
      <c r="E202" s="11" t="s">
        <v>32</v>
      </c>
      <c r="F202" s="14" t="s">
        <v>12</v>
      </c>
      <c r="G202" s="11">
        <v>1</v>
      </c>
      <c r="H202" s="18">
        <v>64</v>
      </c>
    </row>
    <row r="203" spans="1:8" x14ac:dyDescent="0.3">
      <c r="A203" s="11" t="s">
        <v>468</v>
      </c>
      <c r="B203" s="12" t="s">
        <v>469</v>
      </c>
      <c r="C203" s="11" t="s">
        <v>15</v>
      </c>
      <c r="D203" s="13">
        <v>3561.59</v>
      </c>
      <c r="E203" s="11" t="s">
        <v>32</v>
      </c>
      <c r="F203" s="14" t="s">
        <v>12</v>
      </c>
      <c r="G203" s="11">
        <v>1</v>
      </c>
      <c r="H203" s="15">
        <v>103</v>
      </c>
    </row>
    <row r="204" spans="1:8" ht="36.6" x14ac:dyDescent="0.3">
      <c r="A204" s="11" t="s">
        <v>470</v>
      </c>
      <c r="B204" s="12" t="s">
        <v>471</v>
      </c>
      <c r="C204" s="11" t="s">
        <v>253</v>
      </c>
      <c r="D204" s="13">
        <v>1172.6400000000001</v>
      </c>
      <c r="E204" s="11" t="s">
        <v>24</v>
      </c>
      <c r="F204" s="14" t="s">
        <v>12</v>
      </c>
      <c r="G204" s="11">
        <v>1</v>
      </c>
      <c r="H204" s="61">
        <v>117</v>
      </c>
    </row>
    <row r="205" spans="1:8" x14ac:dyDescent="0.3">
      <c r="A205" s="11" t="s">
        <v>472</v>
      </c>
      <c r="B205" s="12" t="s">
        <v>9</v>
      </c>
      <c r="C205" s="11" t="s">
        <v>15</v>
      </c>
      <c r="D205" s="13">
        <v>11360.32</v>
      </c>
      <c r="E205" s="11" t="s">
        <v>16</v>
      </c>
      <c r="F205" s="14" t="s">
        <v>12</v>
      </c>
      <c r="G205" s="11">
        <v>2</v>
      </c>
      <c r="H205" s="25" t="s">
        <v>473</v>
      </c>
    </row>
    <row r="206" spans="1:8" ht="36.6" x14ac:dyDescent="0.3">
      <c r="A206" s="34" t="s">
        <v>474</v>
      </c>
      <c r="B206" s="35" t="s">
        <v>475</v>
      </c>
      <c r="C206" s="34" t="s">
        <v>476</v>
      </c>
      <c r="D206" s="36"/>
      <c r="E206" s="34" t="s">
        <v>60</v>
      </c>
      <c r="F206" s="31" t="s">
        <v>12</v>
      </c>
      <c r="G206" s="34">
        <v>1</v>
      </c>
      <c r="H206" s="48" t="s">
        <v>170</v>
      </c>
    </row>
    <row r="207" spans="1:8" ht="24.6" x14ac:dyDescent="0.3">
      <c r="A207" s="56" t="s">
        <v>477</v>
      </c>
      <c r="B207" s="57" t="s">
        <v>478</v>
      </c>
      <c r="C207" s="58" t="s">
        <v>27</v>
      </c>
      <c r="D207" s="59">
        <v>555.22</v>
      </c>
      <c r="E207" s="56" t="s">
        <v>11</v>
      </c>
      <c r="F207" s="60" t="s">
        <v>12</v>
      </c>
      <c r="G207" s="58">
        <v>1</v>
      </c>
      <c r="H207" s="18">
        <v>366</v>
      </c>
    </row>
    <row r="208" spans="1:8" ht="24.6" x14ac:dyDescent="0.3">
      <c r="A208" s="56" t="s">
        <v>479</v>
      </c>
      <c r="B208" s="57" t="s">
        <v>480</v>
      </c>
      <c r="C208" s="58" t="s">
        <v>27</v>
      </c>
      <c r="D208" s="59">
        <v>2158.9699999999998</v>
      </c>
      <c r="E208" s="56" t="s">
        <v>11</v>
      </c>
      <c r="F208" s="60" t="s">
        <v>12</v>
      </c>
      <c r="G208" s="58">
        <v>1</v>
      </c>
      <c r="H208" s="18">
        <v>283</v>
      </c>
    </row>
    <row r="209" spans="1:8" ht="36.6" x14ac:dyDescent="0.3">
      <c r="A209" s="76" t="s">
        <v>481</v>
      </c>
      <c r="B209" s="67" t="s">
        <v>482</v>
      </c>
      <c r="C209" s="77" t="s">
        <v>483</v>
      </c>
      <c r="D209" s="68">
        <v>2709.97</v>
      </c>
      <c r="E209" s="76" t="s">
        <v>32</v>
      </c>
      <c r="F209" s="69" t="s">
        <v>12</v>
      </c>
      <c r="G209" s="66">
        <v>1</v>
      </c>
      <c r="H209" s="75">
        <v>1789</v>
      </c>
    </row>
    <row r="210" spans="1:8" ht="48.6" x14ac:dyDescent="0.3">
      <c r="A210" s="82" t="s">
        <v>484</v>
      </c>
      <c r="B210" s="83" t="s">
        <v>485</v>
      </c>
      <c r="C210" s="84" t="s">
        <v>486</v>
      </c>
      <c r="D210" s="68">
        <v>323.88</v>
      </c>
      <c r="E210" s="82" t="s">
        <v>32</v>
      </c>
      <c r="F210" s="85" t="s">
        <v>12</v>
      </c>
      <c r="G210" s="86">
        <v>1</v>
      </c>
      <c r="H210" s="75">
        <v>127</v>
      </c>
    </row>
    <row r="211" spans="1:8" ht="24.6" x14ac:dyDescent="0.3">
      <c r="A211" s="11" t="s">
        <v>487</v>
      </c>
      <c r="B211" s="12" t="s">
        <v>488</v>
      </c>
      <c r="C211" s="11" t="s">
        <v>15</v>
      </c>
      <c r="D211" s="13">
        <v>1435.45</v>
      </c>
      <c r="E211" s="11" t="s">
        <v>11</v>
      </c>
      <c r="F211" s="14" t="s">
        <v>12</v>
      </c>
      <c r="G211" s="11">
        <v>1</v>
      </c>
      <c r="H211" s="80">
        <v>332</v>
      </c>
    </row>
    <row r="212" spans="1:8" ht="24.6" x14ac:dyDescent="0.3">
      <c r="A212" s="6" t="s">
        <v>489</v>
      </c>
      <c r="B212" s="7" t="s">
        <v>490</v>
      </c>
      <c r="C212" s="6" t="s">
        <v>224</v>
      </c>
      <c r="D212" s="8">
        <v>469.48</v>
      </c>
      <c r="E212" s="6" t="s">
        <v>60</v>
      </c>
      <c r="F212" s="9" t="s">
        <v>12</v>
      </c>
      <c r="G212" s="6">
        <v>1</v>
      </c>
      <c r="H212" s="78">
        <v>58</v>
      </c>
    </row>
    <row r="213" spans="1:8" ht="36.6" x14ac:dyDescent="0.3">
      <c r="A213" s="6" t="s">
        <v>491</v>
      </c>
      <c r="B213" s="7" t="s">
        <v>492</v>
      </c>
      <c r="C213" s="6" t="s">
        <v>105</v>
      </c>
      <c r="D213" s="8">
        <v>1602.83</v>
      </c>
      <c r="E213" s="6" t="s">
        <v>24</v>
      </c>
      <c r="F213" s="9" t="s">
        <v>12</v>
      </c>
      <c r="G213" s="6">
        <v>1</v>
      </c>
      <c r="H213" s="75">
        <v>178</v>
      </c>
    </row>
    <row r="214" spans="1:8" ht="36.6" x14ac:dyDescent="0.3">
      <c r="A214" s="6" t="s">
        <v>493</v>
      </c>
      <c r="B214" s="7" t="s">
        <v>494</v>
      </c>
      <c r="C214" s="6" t="s">
        <v>105</v>
      </c>
      <c r="D214" s="8">
        <v>1602.83</v>
      </c>
      <c r="E214" s="6" t="s">
        <v>24</v>
      </c>
      <c r="F214" s="9" t="s">
        <v>12</v>
      </c>
      <c r="G214" s="6">
        <v>1</v>
      </c>
      <c r="H214" s="75">
        <v>521</v>
      </c>
    </row>
    <row r="215" spans="1:8" ht="36.6" x14ac:dyDescent="0.3">
      <c r="A215" s="11" t="s">
        <v>495</v>
      </c>
      <c r="B215" s="12" t="s">
        <v>9</v>
      </c>
      <c r="C215" s="11" t="s">
        <v>15</v>
      </c>
      <c r="D215" s="13">
        <v>361.12</v>
      </c>
      <c r="E215" s="11" t="s">
        <v>60</v>
      </c>
      <c r="F215" s="14" t="s">
        <v>12</v>
      </c>
      <c r="G215" s="11">
        <v>2</v>
      </c>
      <c r="H215" s="88" t="s">
        <v>496</v>
      </c>
    </row>
    <row r="216" spans="1:8" ht="36.6" x14ac:dyDescent="0.3">
      <c r="A216" s="11" t="s">
        <v>497</v>
      </c>
      <c r="B216" s="12" t="s">
        <v>498</v>
      </c>
      <c r="C216" s="11" t="s">
        <v>15</v>
      </c>
      <c r="D216" s="13">
        <v>272.12</v>
      </c>
      <c r="E216" s="11" t="s">
        <v>60</v>
      </c>
      <c r="F216" s="14" t="s">
        <v>12</v>
      </c>
      <c r="G216" s="11">
        <v>1</v>
      </c>
      <c r="H216" s="80">
        <v>25</v>
      </c>
    </row>
    <row r="217" spans="1:8" x14ac:dyDescent="0.3">
      <c r="A217" s="11" t="s">
        <v>499</v>
      </c>
      <c r="B217" s="12" t="s">
        <v>500</v>
      </c>
      <c r="C217" s="11" t="s">
        <v>15</v>
      </c>
      <c r="D217" s="13">
        <v>2333.81</v>
      </c>
      <c r="E217" s="11" t="s">
        <v>32</v>
      </c>
      <c r="F217" s="14" t="s">
        <v>12</v>
      </c>
      <c r="G217" s="11">
        <v>1</v>
      </c>
      <c r="H217" s="30">
        <v>75</v>
      </c>
    </row>
    <row r="218" spans="1:8" ht="36.6" x14ac:dyDescent="0.3">
      <c r="A218" s="6" t="s">
        <v>501</v>
      </c>
      <c r="B218" s="7" t="s">
        <v>9</v>
      </c>
      <c r="C218" s="6" t="s">
        <v>502</v>
      </c>
      <c r="D218" s="8">
        <v>1258.43</v>
      </c>
      <c r="E218" s="6" t="s">
        <v>24</v>
      </c>
      <c r="F218" s="9" t="s">
        <v>12</v>
      </c>
      <c r="G218" s="6">
        <v>3</v>
      </c>
      <c r="H218" s="40" t="s">
        <v>503</v>
      </c>
    </row>
    <row r="219" spans="1:8" ht="24.6" x14ac:dyDescent="0.3">
      <c r="A219" s="11" t="s">
        <v>504</v>
      </c>
      <c r="B219" s="12" t="s">
        <v>505</v>
      </c>
      <c r="C219" s="11" t="s">
        <v>15</v>
      </c>
      <c r="D219" s="13">
        <v>613.94000000000005</v>
      </c>
      <c r="E219" s="11" t="s">
        <v>11</v>
      </c>
      <c r="F219" s="14" t="s">
        <v>12</v>
      </c>
      <c r="G219" s="11">
        <v>1</v>
      </c>
      <c r="H219" s="30">
        <v>57</v>
      </c>
    </row>
    <row r="220" spans="1:8" ht="24.6" x14ac:dyDescent="0.3">
      <c r="A220" s="11" t="s">
        <v>506</v>
      </c>
      <c r="B220" s="12" t="s">
        <v>507</v>
      </c>
      <c r="C220" s="11" t="s">
        <v>27</v>
      </c>
      <c r="D220" s="13">
        <v>1093.55</v>
      </c>
      <c r="E220" s="11" t="s">
        <v>32</v>
      </c>
      <c r="F220" s="14" t="s">
        <v>12</v>
      </c>
      <c r="G220" s="11">
        <v>1</v>
      </c>
      <c r="H220" s="28">
        <v>5487</v>
      </c>
    </row>
    <row r="221" spans="1:8" x14ac:dyDescent="0.3">
      <c r="A221" s="11" t="s">
        <v>508</v>
      </c>
      <c r="B221" s="62" t="s">
        <v>509</v>
      </c>
      <c r="C221" s="11" t="s">
        <v>15</v>
      </c>
      <c r="D221" s="13">
        <v>1635.59</v>
      </c>
      <c r="E221" s="11" t="s">
        <v>32</v>
      </c>
      <c r="F221" s="14" t="s">
        <v>12</v>
      </c>
      <c r="G221" s="11">
        <v>1</v>
      </c>
      <c r="H221" s="30">
        <v>217</v>
      </c>
    </row>
    <row r="222" spans="1:8" x14ac:dyDescent="0.3">
      <c r="A222" s="11" t="s">
        <v>510</v>
      </c>
      <c r="B222" s="12" t="s">
        <v>511</v>
      </c>
      <c r="C222" s="11" t="s">
        <v>23</v>
      </c>
      <c r="D222" s="13">
        <v>635.88</v>
      </c>
      <c r="E222" s="11" t="s">
        <v>32</v>
      </c>
      <c r="F222" s="14" t="s">
        <v>12</v>
      </c>
      <c r="G222" s="11">
        <v>1</v>
      </c>
      <c r="H222" s="29">
        <v>47</v>
      </c>
    </row>
    <row r="223" spans="1:8" ht="36.6" x14ac:dyDescent="0.3">
      <c r="A223" s="6" t="s">
        <v>512</v>
      </c>
      <c r="B223" s="7" t="s">
        <v>513</v>
      </c>
      <c r="C223" s="6" t="s">
        <v>514</v>
      </c>
      <c r="D223" s="8">
        <v>148.26</v>
      </c>
      <c r="E223" s="6" t="s">
        <v>11</v>
      </c>
      <c r="F223" s="9" t="s">
        <v>12</v>
      </c>
      <c r="G223" s="6">
        <v>1</v>
      </c>
      <c r="H223" s="32">
        <v>125</v>
      </c>
    </row>
    <row r="224" spans="1:8" ht="48.6" x14ac:dyDescent="0.3">
      <c r="A224" s="6" t="s">
        <v>515</v>
      </c>
      <c r="B224" s="7" t="s">
        <v>516</v>
      </c>
      <c r="C224" s="6" t="s">
        <v>517</v>
      </c>
      <c r="D224" s="8">
        <v>121.72</v>
      </c>
      <c r="E224" s="6" t="s">
        <v>11</v>
      </c>
      <c r="F224" s="9" t="s">
        <v>12</v>
      </c>
      <c r="G224" s="6">
        <v>1</v>
      </c>
      <c r="H224" s="32">
        <v>132</v>
      </c>
    </row>
    <row r="225" spans="1:8" x14ac:dyDescent="0.3">
      <c r="A225" s="11" t="s">
        <v>518</v>
      </c>
      <c r="B225" s="12" t="s">
        <v>519</v>
      </c>
      <c r="C225" s="11" t="s">
        <v>23</v>
      </c>
      <c r="D225" s="13">
        <v>491.62</v>
      </c>
      <c r="E225" s="11" t="s">
        <v>32</v>
      </c>
      <c r="F225" s="14" t="s">
        <v>12</v>
      </c>
      <c r="G225" s="11">
        <v>1</v>
      </c>
      <c r="H225" s="29">
        <v>31</v>
      </c>
    </row>
    <row r="226" spans="1:8" ht="24.6" x14ac:dyDescent="0.3">
      <c r="A226" s="6" t="s">
        <v>520</v>
      </c>
      <c r="B226" s="7" t="s">
        <v>521</v>
      </c>
      <c r="C226" s="6" t="s">
        <v>224</v>
      </c>
      <c r="D226" s="8">
        <v>4878.83</v>
      </c>
      <c r="E226" s="6" t="s">
        <v>60</v>
      </c>
      <c r="F226" s="9" t="s">
        <v>12</v>
      </c>
      <c r="G226" s="6">
        <v>1</v>
      </c>
      <c r="H226" s="49">
        <v>98</v>
      </c>
    </row>
    <row r="227" spans="1:8" x14ac:dyDescent="0.3">
      <c r="A227" s="11" t="s">
        <v>522</v>
      </c>
      <c r="B227" s="12" t="s">
        <v>523</v>
      </c>
      <c r="C227" s="11" t="s">
        <v>15</v>
      </c>
      <c r="D227" s="13">
        <v>1762.92</v>
      </c>
      <c r="E227" s="11" t="s">
        <v>16</v>
      </c>
      <c r="F227" s="14" t="s">
        <v>12</v>
      </c>
      <c r="G227" s="11">
        <v>1</v>
      </c>
      <c r="H227" s="30">
        <v>79</v>
      </c>
    </row>
    <row r="228" spans="1:8" ht="36.6" x14ac:dyDescent="0.3">
      <c r="A228" s="11" t="s">
        <v>527</v>
      </c>
      <c r="B228" s="12" t="s">
        <v>528</v>
      </c>
      <c r="C228" s="11" t="s">
        <v>15</v>
      </c>
      <c r="D228" s="13">
        <v>3820.27</v>
      </c>
      <c r="E228" s="11" t="s">
        <v>60</v>
      </c>
      <c r="F228" s="14" t="s">
        <v>12</v>
      </c>
      <c r="G228" s="11">
        <v>1</v>
      </c>
      <c r="H228" s="30">
        <v>53</v>
      </c>
    </row>
    <row r="229" spans="1:8" x14ac:dyDescent="0.3">
      <c r="A229" s="46" t="s">
        <v>529</v>
      </c>
      <c r="B229" s="46" t="s">
        <v>530</v>
      </c>
      <c r="C229" s="46" t="s">
        <v>256</v>
      </c>
      <c r="D229" s="47"/>
      <c r="E229" s="46" t="s">
        <v>60</v>
      </c>
      <c r="F229" s="48" t="s">
        <v>12</v>
      </c>
      <c r="G229" s="46">
        <v>1</v>
      </c>
      <c r="H229" s="37" t="s">
        <v>170</v>
      </c>
    </row>
    <row r="230" spans="1:8" x14ac:dyDescent="0.3">
      <c r="A230" s="10" t="s">
        <v>531</v>
      </c>
      <c r="B230" s="7" t="s">
        <v>532</v>
      </c>
      <c r="C230" s="61" t="s">
        <v>533</v>
      </c>
      <c r="D230" s="8">
        <v>1826.02</v>
      </c>
      <c r="E230" s="10" t="s">
        <v>60</v>
      </c>
      <c r="F230" s="26" t="s">
        <v>12</v>
      </c>
      <c r="G230" s="10">
        <v>1</v>
      </c>
      <c r="H230" s="40" t="s">
        <v>170</v>
      </c>
    </row>
    <row r="231" spans="1:8" ht="36.6" x14ac:dyDescent="0.3">
      <c r="A231" s="6" t="s">
        <v>534</v>
      </c>
      <c r="B231" s="7" t="s">
        <v>535</v>
      </c>
      <c r="C231" s="6" t="s">
        <v>536</v>
      </c>
      <c r="D231" s="8">
        <v>434.45</v>
      </c>
      <c r="E231" s="6" t="s">
        <v>60</v>
      </c>
      <c r="F231" s="9" t="s">
        <v>12</v>
      </c>
      <c r="G231" s="6">
        <v>1</v>
      </c>
      <c r="H231" s="32">
        <v>130</v>
      </c>
    </row>
    <row r="232" spans="1:8" ht="48.6" x14ac:dyDescent="0.3">
      <c r="A232" s="6" t="s">
        <v>540</v>
      </c>
      <c r="B232" s="7" t="s">
        <v>541</v>
      </c>
      <c r="C232" s="6" t="s">
        <v>436</v>
      </c>
      <c r="D232" s="8">
        <v>1728.11</v>
      </c>
      <c r="E232" s="6" t="s">
        <v>32</v>
      </c>
      <c r="F232" s="9" t="s">
        <v>12</v>
      </c>
      <c r="G232" s="6">
        <v>1</v>
      </c>
      <c r="H232" s="32">
        <v>741</v>
      </c>
    </row>
    <row r="233" spans="1:8" ht="24.6" x14ac:dyDescent="0.3">
      <c r="A233" s="11" t="s">
        <v>542</v>
      </c>
      <c r="B233" s="12" t="s">
        <v>543</v>
      </c>
      <c r="C233" s="11" t="s">
        <v>27</v>
      </c>
      <c r="D233" s="13">
        <v>5472.43</v>
      </c>
      <c r="E233" s="11" t="s">
        <v>32</v>
      </c>
      <c r="F233" s="14" t="s">
        <v>12</v>
      </c>
      <c r="G233" s="11">
        <v>1</v>
      </c>
      <c r="H233" s="28">
        <v>171</v>
      </c>
    </row>
    <row r="234" spans="1:8" ht="96.6" x14ac:dyDescent="0.3">
      <c r="A234" s="6" t="s">
        <v>544</v>
      </c>
      <c r="B234" s="7" t="s">
        <v>545</v>
      </c>
      <c r="C234" s="6" t="s">
        <v>546</v>
      </c>
      <c r="D234" s="8">
        <v>596.72</v>
      </c>
      <c r="E234" s="6" t="s">
        <v>32</v>
      </c>
      <c r="F234" s="9" t="s">
        <v>12</v>
      </c>
      <c r="G234" s="6">
        <v>1</v>
      </c>
      <c r="H234" s="32">
        <v>332</v>
      </c>
    </row>
    <row r="235" spans="1:8" ht="36.6" x14ac:dyDescent="0.3">
      <c r="A235" s="11" t="s">
        <v>547</v>
      </c>
      <c r="B235" s="12" t="s">
        <v>548</v>
      </c>
      <c r="C235" s="11" t="s">
        <v>320</v>
      </c>
      <c r="D235" s="13">
        <v>7844.4</v>
      </c>
      <c r="E235" s="11" t="s">
        <v>549</v>
      </c>
      <c r="F235" s="14" t="s">
        <v>12</v>
      </c>
      <c r="G235" s="11">
        <v>1</v>
      </c>
      <c r="H235" s="38">
        <v>9405</v>
      </c>
    </row>
    <row r="236" spans="1:8" ht="36.6" x14ac:dyDescent="0.3">
      <c r="A236" s="11" t="s">
        <v>551</v>
      </c>
      <c r="B236" s="12" t="s">
        <v>552</v>
      </c>
      <c r="C236" s="11" t="s">
        <v>320</v>
      </c>
      <c r="D236" s="13">
        <v>3316.8</v>
      </c>
      <c r="E236" s="11" t="s">
        <v>32</v>
      </c>
      <c r="F236" s="14" t="s">
        <v>12</v>
      </c>
      <c r="G236" s="11">
        <v>1</v>
      </c>
      <c r="H236" s="38">
        <v>995</v>
      </c>
    </row>
    <row r="237" spans="1:8" ht="36.6" x14ac:dyDescent="0.3">
      <c r="A237" s="11" t="s">
        <v>553</v>
      </c>
      <c r="B237" s="62" t="s">
        <v>554</v>
      </c>
      <c r="C237" s="11" t="s">
        <v>320</v>
      </c>
      <c r="D237" s="13">
        <v>2697.6</v>
      </c>
      <c r="E237" s="11" t="s">
        <v>32</v>
      </c>
      <c r="F237" s="14" t="s">
        <v>12</v>
      </c>
      <c r="G237" s="11">
        <v>1</v>
      </c>
      <c r="H237" s="38">
        <v>250</v>
      </c>
    </row>
    <row r="238" spans="1:8" ht="36.6" x14ac:dyDescent="0.3">
      <c r="A238" s="11" t="s">
        <v>555</v>
      </c>
      <c r="B238" s="62" t="s">
        <v>556</v>
      </c>
      <c r="C238" s="11" t="s">
        <v>320</v>
      </c>
      <c r="D238" s="13">
        <v>4173.6000000000004</v>
      </c>
      <c r="E238" s="11" t="s">
        <v>16</v>
      </c>
      <c r="F238" s="14" t="s">
        <v>12</v>
      </c>
      <c r="G238" s="11">
        <v>1</v>
      </c>
      <c r="H238" s="38">
        <v>2245</v>
      </c>
    </row>
    <row r="239" spans="1:8" ht="36.6" x14ac:dyDescent="0.3">
      <c r="A239" s="11" t="s">
        <v>557</v>
      </c>
      <c r="B239" s="12" t="s">
        <v>558</v>
      </c>
      <c r="C239" s="11" t="s">
        <v>320</v>
      </c>
      <c r="D239" s="13">
        <v>2749.2</v>
      </c>
      <c r="E239" s="11" t="s">
        <v>32</v>
      </c>
      <c r="F239" s="14" t="s">
        <v>12</v>
      </c>
      <c r="G239" s="11">
        <v>1</v>
      </c>
      <c r="H239" s="38">
        <v>573</v>
      </c>
    </row>
    <row r="240" spans="1:8" ht="36.6" x14ac:dyDescent="0.3">
      <c r="A240" s="11" t="s">
        <v>559</v>
      </c>
      <c r="B240" s="12" t="s">
        <v>560</v>
      </c>
      <c r="C240" s="11" t="s">
        <v>320</v>
      </c>
      <c r="D240" s="13">
        <v>3370.8</v>
      </c>
      <c r="E240" s="11" t="s">
        <v>16</v>
      </c>
      <c r="F240" s="14" t="s">
        <v>12</v>
      </c>
      <c r="G240" s="11">
        <v>1</v>
      </c>
      <c r="H240" s="38">
        <v>1364</v>
      </c>
    </row>
    <row r="241" spans="1:8" ht="36.6" x14ac:dyDescent="0.3">
      <c r="A241" s="11" t="s">
        <v>561</v>
      </c>
      <c r="B241" s="12" t="s">
        <v>562</v>
      </c>
      <c r="C241" s="11" t="s">
        <v>320</v>
      </c>
      <c r="D241" s="13">
        <v>3003.6</v>
      </c>
      <c r="E241" s="11" t="s">
        <v>32</v>
      </c>
      <c r="F241" s="14" t="s">
        <v>12</v>
      </c>
      <c r="G241" s="11">
        <v>1</v>
      </c>
      <c r="H241" s="38">
        <v>787</v>
      </c>
    </row>
    <row r="242" spans="1:8" ht="36.6" x14ac:dyDescent="0.3">
      <c r="A242" s="11" t="s">
        <v>563</v>
      </c>
      <c r="B242" s="12" t="s">
        <v>564</v>
      </c>
      <c r="C242" s="11" t="s">
        <v>320</v>
      </c>
      <c r="D242" s="13">
        <v>3370.8</v>
      </c>
      <c r="E242" s="11" t="s">
        <v>16</v>
      </c>
      <c r="F242" s="14" t="s">
        <v>12</v>
      </c>
      <c r="G242" s="11">
        <v>1</v>
      </c>
      <c r="H242" s="38">
        <v>1487</v>
      </c>
    </row>
    <row r="243" spans="1:8" ht="36.6" x14ac:dyDescent="0.3">
      <c r="A243" s="11" t="s">
        <v>565</v>
      </c>
      <c r="B243" s="12" t="s">
        <v>566</v>
      </c>
      <c r="C243" s="11" t="s">
        <v>320</v>
      </c>
      <c r="D243" s="13">
        <v>3210</v>
      </c>
      <c r="E243" s="11" t="s">
        <v>24</v>
      </c>
      <c r="F243" s="14" t="s">
        <v>12</v>
      </c>
      <c r="G243" s="11">
        <v>1</v>
      </c>
      <c r="H243" s="38">
        <v>2801</v>
      </c>
    </row>
    <row r="244" spans="1:8" ht="36.6" x14ac:dyDescent="0.3">
      <c r="A244" s="11" t="s">
        <v>567</v>
      </c>
      <c r="B244" s="12" t="s">
        <v>568</v>
      </c>
      <c r="C244" s="11" t="s">
        <v>320</v>
      </c>
      <c r="D244" s="13">
        <v>3370.8</v>
      </c>
      <c r="E244" s="11" t="s">
        <v>24</v>
      </c>
      <c r="F244" s="14" t="s">
        <v>12</v>
      </c>
      <c r="G244" s="11">
        <v>1</v>
      </c>
      <c r="H244" s="38">
        <v>1640</v>
      </c>
    </row>
    <row r="245" spans="1:8" ht="36.6" x14ac:dyDescent="0.3">
      <c r="A245" s="11" t="s">
        <v>569</v>
      </c>
      <c r="B245" s="12" t="s">
        <v>570</v>
      </c>
      <c r="C245" s="11" t="s">
        <v>320</v>
      </c>
      <c r="D245" s="13">
        <v>2947.2</v>
      </c>
      <c r="E245" s="11" t="s">
        <v>32</v>
      </c>
      <c r="F245" s="14" t="s">
        <v>12</v>
      </c>
      <c r="G245" s="11">
        <v>1</v>
      </c>
      <c r="H245" s="38">
        <v>1529</v>
      </c>
    </row>
    <row r="246" spans="1:8" ht="36.6" x14ac:dyDescent="0.3">
      <c r="A246" s="11" t="s">
        <v>571</v>
      </c>
      <c r="B246" s="12" t="s">
        <v>572</v>
      </c>
      <c r="C246" s="11" t="s">
        <v>320</v>
      </c>
      <c r="D246" s="13">
        <v>2671.2</v>
      </c>
      <c r="E246" s="11" t="s">
        <v>32</v>
      </c>
      <c r="F246" s="14" t="s">
        <v>12</v>
      </c>
      <c r="G246" s="11">
        <v>1</v>
      </c>
      <c r="H246" s="38">
        <v>464</v>
      </c>
    </row>
    <row r="247" spans="1:8" x14ac:dyDescent="0.3">
      <c r="A247" s="11" t="s">
        <v>573</v>
      </c>
      <c r="B247" s="12" t="s">
        <v>574</v>
      </c>
      <c r="C247" s="11" t="s">
        <v>23</v>
      </c>
      <c r="D247" s="13">
        <v>2405.02</v>
      </c>
      <c r="E247" s="11" t="s">
        <v>32</v>
      </c>
      <c r="F247" s="14" t="s">
        <v>12</v>
      </c>
      <c r="G247" s="11">
        <v>1</v>
      </c>
      <c r="H247" s="29">
        <v>202</v>
      </c>
    </row>
    <row r="248" spans="1:8" ht="48.6" x14ac:dyDescent="0.3">
      <c r="A248" s="6" t="s">
        <v>575</v>
      </c>
      <c r="B248" s="7" t="s">
        <v>576</v>
      </c>
      <c r="C248" s="6" t="s">
        <v>577</v>
      </c>
      <c r="D248" s="8">
        <v>3859.67</v>
      </c>
      <c r="E248" s="6" t="s">
        <v>32</v>
      </c>
      <c r="F248" s="9" t="s">
        <v>12</v>
      </c>
      <c r="G248" s="6">
        <v>1</v>
      </c>
      <c r="H248" s="32">
        <v>4555</v>
      </c>
    </row>
    <row r="249" spans="1:8" ht="60.6" x14ac:dyDescent="0.3">
      <c r="A249" s="6" t="s">
        <v>578</v>
      </c>
      <c r="B249" s="7" t="s">
        <v>579</v>
      </c>
      <c r="C249" s="6" t="s">
        <v>329</v>
      </c>
      <c r="D249" s="8">
        <v>246.54</v>
      </c>
      <c r="E249" s="6" t="s">
        <v>11</v>
      </c>
      <c r="F249" s="9" t="s">
        <v>12</v>
      </c>
      <c r="G249" s="6">
        <v>1</v>
      </c>
      <c r="H249" s="49">
        <v>58</v>
      </c>
    </row>
    <row r="250" spans="1:8" ht="36.6" x14ac:dyDescent="0.3">
      <c r="A250" s="11" t="s">
        <v>580</v>
      </c>
      <c r="B250" s="12" t="s">
        <v>9</v>
      </c>
      <c r="C250" s="11" t="s">
        <v>27</v>
      </c>
      <c r="D250" s="13">
        <v>5338.32</v>
      </c>
      <c r="E250" s="11" t="s">
        <v>60</v>
      </c>
      <c r="F250" s="14" t="s">
        <v>12</v>
      </c>
      <c r="G250" s="11">
        <v>3</v>
      </c>
      <c r="H250" s="45" t="s">
        <v>581</v>
      </c>
    </row>
    <row r="251" spans="1:8" ht="36.6" x14ac:dyDescent="0.3">
      <c r="A251" s="11" t="s">
        <v>584</v>
      </c>
      <c r="B251" s="12" t="s">
        <v>585</v>
      </c>
      <c r="C251" s="11" t="s">
        <v>23</v>
      </c>
      <c r="D251" s="13">
        <v>2268.7399999999998</v>
      </c>
      <c r="E251" s="11" t="s">
        <v>60</v>
      </c>
      <c r="F251" s="14" t="s">
        <v>12</v>
      </c>
      <c r="G251" s="11">
        <v>1</v>
      </c>
      <c r="H251" s="29">
        <v>141</v>
      </c>
    </row>
    <row r="252" spans="1:8" ht="24.6" x14ac:dyDescent="0.3">
      <c r="A252" s="11" t="s">
        <v>586</v>
      </c>
      <c r="B252" s="12" t="s">
        <v>587</v>
      </c>
      <c r="C252" s="11" t="s">
        <v>27</v>
      </c>
      <c r="D252" s="13">
        <v>6151.46</v>
      </c>
      <c r="E252" s="11" t="s">
        <v>24</v>
      </c>
      <c r="F252" s="14" t="s">
        <v>12</v>
      </c>
      <c r="G252" s="11">
        <v>1</v>
      </c>
      <c r="H252" s="28">
        <v>1282</v>
      </c>
    </row>
    <row r="253" spans="1:8" ht="36.6" x14ac:dyDescent="0.3">
      <c r="A253" s="6" t="s">
        <v>588</v>
      </c>
      <c r="B253" s="7" t="s">
        <v>589</v>
      </c>
      <c r="C253" s="6" t="s">
        <v>105</v>
      </c>
      <c r="D253" s="8">
        <v>1721.58</v>
      </c>
      <c r="E253" s="6" t="s">
        <v>24</v>
      </c>
      <c r="F253" s="9" t="s">
        <v>12</v>
      </c>
      <c r="G253" s="6">
        <v>1</v>
      </c>
      <c r="H253" s="75">
        <v>2504</v>
      </c>
    </row>
    <row r="254" spans="1:8" x14ac:dyDescent="0.3">
      <c r="A254" s="11" t="s">
        <v>595</v>
      </c>
      <c r="B254" s="12" t="s">
        <v>596</v>
      </c>
      <c r="C254" s="11" t="s">
        <v>23</v>
      </c>
      <c r="D254" s="13">
        <v>1833.85</v>
      </c>
      <c r="E254" s="11" t="s">
        <v>32</v>
      </c>
      <c r="F254" s="14" t="s">
        <v>12</v>
      </c>
      <c r="G254" s="11">
        <v>1</v>
      </c>
      <c r="H254" s="16">
        <v>729</v>
      </c>
    </row>
    <row r="255" spans="1:8" ht="24.6" x14ac:dyDescent="0.3">
      <c r="A255" s="11" t="s">
        <v>597</v>
      </c>
      <c r="B255" s="12" t="s">
        <v>598</v>
      </c>
      <c r="C255" s="11" t="s">
        <v>27</v>
      </c>
      <c r="D255" s="13">
        <v>1557.79</v>
      </c>
      <c r="E255" s="11" t="s">
        <v>32</v>
      </c>
      <c r="F255" s="14" t="s">
        <v>12</v>
      </c>
      <c r="G255" s="11">
        <v>1</v>
      </c>
      <c r="H255" s="18">
        <v>215</v>
      </c>
    </row>
    <row r="256" spans="1:8" ht="96.6" x14ac:dyDescent="0.3">
      <c r="A256" s="6" t="s">
        <v>599</v>
      </c>
      <c r="B256" s="7" t="s">
        <v>600</v>
      </c>
      <c r="C256" s="6" t="s">
        <v>236</v>
      </c>
      <c r="D256" s="8">
        <v>244.88</v>
      </c>
      <c r="E256" s="6" t="s">
        <v>32</v>
      </c>
      <c r="F256" s="9" t="s">
        <v>12</v>
      </c>
      <c r="G256" s="6">
        <v>1</v>
      </c>
      <c r="H256" s="10">
        <v>482</v>
      </c>
    </row>
    <row r="257" spans="1:8" ht="24.6" x14ac:dyDescent="0.3">
      <c r="A257" s="6" t="s">
        <v>601</v>
      </c>
      <c r="B257" s="7" t="s">
        <v>602</v>
      </c>
      <c r="C257" s="6" t="s">
        <v>137</v>
      </c>
      <c r="D257" s="8">
        <v>2838.12</v>
      </c>
      <c r="E257" s="6" t="s">
        <v>24</v>
      </c>
      <c r="F257" s="9" t="s">
        <v>12</v>
      </c>
      <c r="G257" s="6">
        <v>1</v>
      </c>
      <c r="H257" s="10">
        <v>609</v>
      </c>
    </row>
    <row r="258" spans="1:8" ht="24.6" x14ac:dyDescent="0.3">
      <c r="A258" s="66" t="s">
        <v>603</v>
      </c>
      <c r="B258" s="67" t="s">
        <v>604</v>
      </c>
      <c r="C258" s="66" t="s">
        <v>137</v>
      </c>
      <c r="D258" s="68">
        <v>2900.64</v>
      </c>
      <c r="E258" s="66" t="s">
        <v>32</v>
      </c>
      <c r="F258" s="69" t="s">
        <v>12</v>
      </c>
      <c r="G258" s="66">
        <v>1</v>
      </c>
      <c r="H258" s="70">
        <v>364</v>
      </c>
    </row>
    <row r="259" spans="1:8" x14ac:dyDescent="0.3">
      <c r="A259" s="63" t="s">
        <v>605</v>
      </c>
      <c r="B259" s="64" t="s">
        <v>606</v>
      </c>
      <c r="C259" s="63" t="s">
        <v>15</v>
      </c>
      <c r="D259" s="59">
        <v>569.6</v>
      </c>
      <c r="E259" s="63" t="s">
        <v>16</v>
      </c>
      <c r="F259" s="65" t="s">
        <v>12</v>
      </c>
      <c r="G259" s="63">
        <v>1</v>
      </c>
      <c r="H259" s="89">
        <v>198</v>
      </c>
    </row>
    <row r="260" spans="1:8" ht="24.6" x14ac:dyDescent="0.3">
      <c r="A260" s="63" t="s">
        <v>609</v>
      </c>
      <c r="B260" s="64" t="s">
        <v>9</v>
      </c>
      <c r="C260" s="63" t="s">
        <v>27</v>
      </c>
      <c r="D260" s="59">
        <v>15260.02</v>
      </c>
      <c r="E260" s="63" t="s">
        <v>24</v>
      </c>
      <c r="F260" s="65" t="s">
        <v>12</v>
      </c>
      <c r="G260" s="63">
        <v>3</v>
      </c>
      <c r="H260" s="87" t="s">
        <v>610</v>
      </c>
    </row>
    <row r="261" spans="1:8" ht="24.6" x14ac:dyDescent="0.3">
      <c r="A261" s="11" t="s">
        <v>611</v>
      </c>
      <c r="B261" s="12" t="s">
        <v>612</v>
      </c>
      <c r="C261" s="11" t="s">
        <v>15</v>
      </c>
      <c r="D261" s="13">
        <v>5071.9399999999996</v>
      </c>
      <c r="E261" s="11" t="s">
        <v>24</v>
      </c>
      <c r="F261" s="14" t="s">
        <v>12</v>
      </c>
      <c r="G261" s="11">
        <v>1</v>
      </c>
      <c r="H261" s="15">
        <v>143</v>
      </c>
    </row>
    <row r="262" spans="1:8" x14ac:dyDescent="0.3">
      <c r="A262" s="11" t="s">
        <v>613</v>
      </c>
      <c r="B262" s="12" t="s">
        <v>614</v>
      </c>
      <c r="C262" s="11" t="s">
        <v>15</v>
      </c>
      <c r="D262" s="13">
        <v>5071.9399999999996</v>
      </c>
      <c r="E262" s="11" t="s">
        <v>24</v>
      </c>
      <c r="F262" s="14" t="s">
        <v>12</v>
      </c>
      <c r="G262" s="11">
        <v>1</v>
      </c>
      <c r="H262" s="15">
        <v>333</v>
      </c>
    </row>
    <row r="263" spans="1:8" ht="24.6" x14ac:dyDescent="0.3">
      <c r="A263" s="11" t="s">
        <v>615</v>
      </c>
      <c r="B263" s="12" t="s">
        <v>616</v>
      </c>
      <c r="C263" s="11" t="s">
        <v>27</v>
      </c>
      <c r="D263" s="13">
        <v>5527.78</v>
      </c>
      <c r="E263" s="11" t="s">
        <v>24</v>
      </c>
      <c r="F263" s="14" t="s">
        <v>12</v>
      </c>
      <c r="G263" s="11">
        <v>1</v>
      </c>
      <c r="H263" s="18">
        <v>450</v>
      </c>
    </row>
    <row r="264" spans="1:8" ht="24.6" x14ac:dyDescent="0.3">
      <c r="A264" s="11" t="s">
        <v>617</v>
      </c>
      <c r="B264" s="12" t="s">
        <v>618</v>
      </c>
      <c r="C264" s="11" t="s">
        <v>27</v>
      </c>
      <c r="D264" s="13">
        <v>6475.02</v>
      </c>
      <c r="E264" s="11" t="s">
        <v>24</v>
      </c>
      <c r="F264" s="14" t="s">
        <v>12</v>
      </c>
      <c r="G264" s="11">
        <v>1</v>
      </c>
      <c r="H264" s="18">
        <v>276</v>
      </c>
    </row>
    <row r="265" spans="1:8" ht="36.6" x14ac:dyDescent="0.3">
      <c r="A265" s="6" t="s">
        <v>619</v>
      </c>
      <c r="B265" s="7" t="s">
        <v>620</v>
      </c>
      <c r="C265" s="6" t="s">
        <v>56</v>
      </c>
      <c r="D265" s="8">
        <v>424.13</v>
      </c>
      <c r="E265" s="6" t="s">
        <v>32</v>
      </c>
      <c r="F265" s="9" t="s">
        <v>12</v>
      </c>
      <c r="G265" s="6">
        <v>1</v>
      </c>
      <c r="H265" s="10">
        <v>398</v>
      </c>
    </row>
    <row r="266" spans="1:8" ht="24.6" x14ac:dyDescent="0.3">
      <c r="A266" s="11" t="s">
        <v>621</v>
      </c>
      <c r="B266" s="12" t="s">
        <v>622</v>
      </c>
      <c r="C266" s="11" t="s">
        <v>27</v>
      </c>
      <c r="D266" s="13">
        <v>4984.75</v>
      </c>
      <c r="E266" s="11" t="s">
        <v>32</v>
      </c>
      <c r="F266" s="14" t="s">
        <v>12</v>
      </c>
      <c r="G266" s="11">
        <v>1</v>
      </c>
      <c r="H266" s="18">
        <v>1177</v>
      </c>
    </row>
    <row r="267" spans="1:8" x14ac:dyDescent="0.3">
      <c r="A267" s="11" t="s">
        <v>625</v>
      </c>
      <c r="B267" s="12" t="s">
        <v>626</v>
      </c>
      <c r="C267" s="11" t="s">
        <v>23</v>
      </c>
      <c r="D267" s="13">
        <v>4294.91</v>
      </c>
      <c r="E267" s="11" t="s">
        <v>24</v>
      </c>
      <c r="F267" s="14" t="s">
        <v>12</v>
      </c>
      <c r="G267" s="11">
        <v>1</v>
      </c>
      <c r="H267" s="16">
        <v>182</v>
      </c>
    </row>
    <row r="268" spans="1:8" ht="24.6" x14ac:dyDescent="0.3">
      <c r="A268" s="11" t="s">
        <v>627</v>
      </c>
      <c r="B268" s="12" t="s">
        <v>628</v>
      </c>
      <c r="C268" s="11" t="s">
        <v>27</v>
      </c>
      <c r="D268" s="13">
        <v>7567.63</v>
      </c>
      <c r="E268" s="11" t="s">
        <v>16</v>
      </c>
      <c r="F268" s="14" t="s">
        <v>12</v>
      </c>
      <c r="G268" s="11">
        <v>1</v>
      </c>
      <c r="H268" s="18">
        <v>322</v>
      </c>
    </row>
    <row r="269" spans="1:8" ht="36.6" x14ac:dyDescent="0.3">
      <c r="A269" s="6" t="s">
        <v>629</v>
      </c>
      <c r="B269" s="7" t="s">
        <v>630</v>
      </c>
      <c r="C269" s="6" t="s">
        <v>536</v>
      </c>
      <c r="D269" s="8">
        <v>879.23</v>
      </c>
      <c r="E269" s="6" t="s">
        <v>60</v>
      </c>
      <c r="F269" s="9" t="s">
        <v>12</v>
      </c>
      <c r="G269" s="6">
        <v>1</v>
      </c>
      <c r="H269" s="10">
        <v>51</v>
      </c>
    </row>
    <row r="270" spans="1:8" ht="36.6" x14ac:dyDescent="0.3">
      <c r="A270" s="11" t="s">
        <v>631</v>
      </c>
      <c r="B270" s="12" t="s">
        <v>632</v>
      </c>
      <c r="C270" s="11" t="s">
        <v>142</v>
      </c>
      <c r="D270" s="13">
        <v>898.12</v>
      </c>
      <c r="E270" s="11" t="s">
        <v>60</v>
      </c>
      <c r="F270" s="14" t="s">
        <v>12</v>
      </c>
      <c r="G270" s="11">
        <v>1</v>
      </c>
      <c r="H270" s="27">
        <v>17</v>
      </c>
    </row>
    <row r="271" spans="1:8" ht="36.6" x14ac:dyDescent="0.3">
      <c r="A271" s="6" t="s">
        <v>633</v>
      </c>
      <c r="B271" s="7" t="s">
        <v>634</v>
      </c>
      <c r="C271" s="6" t="s">
        <v>635</v>
      </c>
      <c r="D271" s="8">
        <v>1073.22</v>
      </c>
      <c r="E271" s="6" t="s">
        <v>549</v>
      </c>
      <c r="F271" s="9" t="s">
        <v>12</v>
      </c>
      <c r="G271" s="6">
        <v>1</v>
      </c>
      <c r="H271" s="10">
        <v>5536</v>
      </c>
    </row>
    <row r="272" spans="1:8" ht="24.6" x14ac:dyDescent="0.3">
      <c r="A272" s="6" t="s">
        <v>636</v>
      </c>
      <c r="B272" s="7" t="s">
        <v>637</v>
      </c>
      <c r="C272" s="6" t="s">
        <v>137</v>
      </c>
      <c r="D272" s="8">
        <v>1527.58</v>
      </c>
      <c r="E272" s="6" t="s">
        <v>24</v>
      </c>
      <c r="F272" s="9" t="s">
        <v>12</v>
      </c>
      <c r="G272" s="6">
        <v>1</v>
      </c>
      <c r="H272" s="10">
        <v>561</v>
      </c>
    </row>
    <row r="273" spans="1:8" ht="24.6" x14ac:dyDescent="0.3">
      <c r="A273" s="6" t="s">
        <v>638</v>
      </c>
      <c r="B273" s="7" t="s">
        <v>639</v>
      </c>
      <c r="C273" s="6" t="s">
        <v>137</v>
      </c>
      <c r="D273" s="8">
        <v>1596</v>
      </c>
      <c r="E273" s="6" t="s">
        <v>32</v>
      </c>
      <c r="F273" s="9" t="s">
        <v>12</v>
      </c>
      <c r="G273" s="6">
        <v>1</v>
      </c>
      <c r="H273" s="10">
        <v>170</v>
      </c>
    </row>
    <row r="274" spans="1:8" x14ac:dyDescent="0.3">
      <c r="A274" s="6" t="s">
        <v>640</v>
      </c>
      <c r="B274" s="74" t="s">
        <v>641</v>
      </c>
      <c r="C274" s="6" t="s">
        <v>642</v>
      </c>
      <c r="D274" s="8">
        <v>1040</v>
      </c>
      <c r="E274" s="6" t="s">
        <v>16</v>
      </c>
      <c r="F274" s="9" t="s">
        <v>12</v>
      </c>
      <c r="G274" s="6">
        <v>1</v>
      </c>
      <c r="H274" s="10">
        <v>50</v>
      </c>
    </row>
    <row r="275" spans="1:8" ht="36.6" x14ac:dyDescent="0.3">
      <c r="A275" s="11" t="s">
        <v>643</v>
      </c>
      <c r="B275" s="12" t="s">
        <v>644</v>
      </c>
      <c r="C275" s="11" t="s">
        <v>142</v>
      </c>
      <c r="D275" s="13">
        <v>442.72</v>
      </c>
      <c r="E275" s="11" t="s">
        <v>60</v>
      </c>
      <c r="F275" s="14" t="s">
        <v>12</v>
      </c>
      <c r="G275" s="11">
        <v>1</v>
      </c>
      <c r="H275" s="27">
        <v>3</v>
      </c>
    </row>
    <row r="276" spans="1:8" ht="36.6" x14ac:dyDescent="0.3">
      <c r="A276" s="11" t="s">
        <v>645</v>
      </c>
      <c r="B276" s="12" t="s">
        <v>646</v>
      </c>
      <c r="C276" s="11" t="s">
        <v>142</v>
      </c>
      <c r="D276" s="13">
        <v>590.78</v>
      </c>
      <c r="E276" s="11" t="s">
        <v>60</v>
      </c>
      <c r="F276" s="14" t="s">
        <v>12</v>
      </c>
      <c r="G276" s="11">
        <v>1</v>
      </c>
      <c r="H276" s="27">
        <v>64</v>
      </c>
    </row>
    <row r="277" spans="1:8" ht="36.6" x14ac:dyDescent="0.3">
      <c r="A277" s="6" t="s">
        <v>647</v>
      </c>
      <c r="B277" s="7" t="s">
        <v>648</v>
      </c>
      <c r="C277" s="6" t="s">
        <v>536</v>
      </c>
      <c r="D277" s="8">
        <v>113.01</v>
      </c>
      <c r="E277" s="6" t="s">
        <v>60</v>
      </c>
      <c r="F277" s="9" t="s">
        <v>12</v>
      </c>
      <c r="G277" s="6">
        <v>1</v>
      </c>
      <c r="H277" s="10">
        <v>5</v>
      </c>
    </row>
    <row r="278" spans="1:8" ht="36.6" x14ac:dyDescent="0.3">
      <c r="A278" s="6" t="s">
        <v>649</v>
      </c>
      <c r="B278" s="7" t="s">
        <v>650</v>
      </c>
      <c r="C278" s="6" t="s">
        <v>514</v>
      </c>
      <c r="D278" s="8">
        <v>253.73</v>
      </c>
      <c r="E278" s="6" t="s">
        <v>32</v>
      </c>
      <c r="F278" s="9" t="s">
        <v>12</v>
      </c>
      <c r="G278" s="6">
        <v>1</v>
      </c>
      <c r="H278" s="10">
        <v>35</v>
      </c>
    </row>
    <row r="279" spans="1:8" ht="24.6" x14ac:dyDescent="0.3">
      <c r="A279" s="11" t="s">
        <v>651</v>
      </c>
      <c r="B279" s="12" t="s">
        <v>652</v>
      </c>
      <c r="C279" s="11" t="s">
        <v>27</v>
      </c>
      <c r="D279" s="13">
        <v>2169.2800000000002</v>
      </c>
      <c r="E279" s="11" t="s">
        <v>16</v>
      </c>
      <c r="F279" s="14" t="s">
        <v>12</v>
      </c>
      <c r="G279" s="11">
        <v>1</v>
      </c>
      <c r="H279" s="18">
        <v>268</v>
      </c>
    </row>
    <row r="280" spans="1:8" ht="36.6" x14ac:dyDescent="0.3">
      <c r="A280" s="11" t="s">
        <v>654</v>
      </c>
      <c r="B280" s="7" t="s">
        <v>9</v>
      </c>
      <c r="C280" s="11" t="s">
        <v>178</v>
      </c>
      <c r="D280" s="8">
        <v>24044.83</v>
      </c>
      <c r="E280" s="11" t="s">
        <v>16</v>
      </c>
      <c r="F280" s="14" t="s">
        <v>12</v>
      </c>
      <c r="G280" s="11">
        <v>39</v>
      </c>
      <c r="H280" s="61">
        <v>34470</v>
      </c>
    </row>
    <row r="281" spans="1:8" x14ac:dyDescent="0.3">
      <c r="A281" s="11" t="s">
        <v>655</v>
      </c>
      <c r="B281" s="12" t="s">
        <v>656</v>
      </c>
      <c r="C281" s="11" t="s">
        <v>23</v>
      </c>
      <c r="D281" s="13">
        <v>4993.9799999999996</v>
      </c>
      <c r="E281" s="11" t="s">
        <v>16</v>
      </c>
      <c r="F281" s="14" t="s">
        <v>12</v>
      </c>
      <c r="G281" s="11">
        <v>1</v>
      </c>
      <c r="H281" s="16">
        <v>54</v>
      </c>
    </row>
    <row r="282" spans="1:8" ht="72.599999999999994" x14ac:dyDescent="0.3">
      <c r="A282" s="6" t="s">
        <v>657</v>
      </c>
      <c r="B282" s="75" t="s">
        <v>658</v>
      </c>
      <c r="C282" s="6" t="s">
        <v>659</v>
      </c>
      <c r="D282" s="8">
        <v>6464.06</v>
      </c>
      <c r="E282" s="6" t="s">
        <v>549</v>
      </c>
      <c r="F282" s="9" t="s">
        <v>12</v>
      </c>
      <c r="G282" s="6">
        <v>1</v>
      </c>
      <c r="H282" s="10">
        <v>7818</v>
      </c>
    </row>
    <row r="283" spans="1:8" ht="72.599999999999994" x14ac:dyDescent="0.3">
      <c r="A283" s="6" t="s">
        <v>661</v>
      </c>
      <c r="B283" s="7" t="s">
        <v>662</v>
      </c>
      <c r="C283" s="6" t="s">
        <v>663</v>
      </c>
      <c r="D283" s="8">
        <v>476.27</v>
      </c>
      <c r="E283" s="6" t="s">
        <v>60</v>
      </c>
      <c r="F283" s="31" t="s">
        <v>12</v>
      </c>
      <c r="G283" s="6">
        <v>1</v>
      </c>
      <c r="H283" s="10">
        <v>65</v>
      </c>
    </row>
    <row r="284" spans="1:8" ht="72.599999999999994" x14ac:dyDescent="0.3">
      <c r="A284" s="6" t="s">
        <v>664</v>
      </c>
      <c r="B284" s="7" t="s">
        <v>665</v>
      </c>
      <c r="C284" s="6" t="s">
        <v>663</v>
      </c>
      <c r="D284" s="8">
        <v>523.83000000000004</v>
      </c>
      <c r="E284" s="6" t="s">
        <v>60</v>
      </c>
      <c r="F284" s="31" t="s">
        <v>12</v>
      </c>
      <c r="G284" s="6">
        <v>1</v>
      </c>
      <c r="H284" s="10">
        <v>120</v>
      </c>
    </row>
    <row r="285" spans="1:8" ht="72.599999999999994" x14ac:dyDescent="0.3">
      <c r="A285" s="6" t="s">
        <v>666</v>
      </c>
      <c r="B285" s="7" t="s">
        <v>667</v>
      </c>
      <c r="C285" s="6" t="s">
        <v>663</v>
      </c>
      <c r="D285" s="8">
        <v>583.6</v>
      </c>
      <c r="E285" s="6" t="s">
        <v>60</v>
      </c>
      <c r="F285" s="31" t="s">
        <v>12</v>
      </c>
      <c r="G285" s="6">
        <v>1</v>
      </c>
      <c r="H285" s="10">
        <v>80</v>
      </c>
    </row>
    <row r="286" spans="1:8" ht="72.599999999999994" x14ac:dyDescent="0.3">
      <c r="A286" s="6" t="s">
        <v>668</v>
      </c>
      <c r="B286" s="7" t="s">
        <v>669</v>
      </c>
      <c r="C286" s="6" t="s">
        <v>663</v>
      </c>
      <c r="D286" s="8">
        <v>289.23</v>
      </c>
      <c r="E286" s="6" t="s">
        <v>60</v>
      </c>
      <c r="F286" s="31" t="s">
        <v>12</v>
      </c>
      <c r="G286" s="6">
        <v>1</v>
      </c>
      <c r="H286" s="10">
        <v>73</v>
      </c>
    </row>
    <row r="287" spans="1:8" x14ac:dyDescent="0.3">
      <c r="A287" s="11" t="s">
        <v>670</v>
      </c>
      <c r="B287" s="12" t="s">
        <v>671</v>
      </c>
      <c r="C287" s="11" t="s">
        <v>15</v>
      </c>
      <c r="D287" s="13">
        <v>2236.5500000000002</v>
      </c>
      <c r="E287" s="11" t="s">
        <v>16</v>
      </c>
      <c r="F287" s="14" t="s">
        <v>12</v>
      </c>
      <c r="G287" s="11">
        <v>1</v>
      </c>
      <c r="H287" s="15">
        <v>1496</v>
      </c>
    </row>
    <row r="288" spans="1:8" ht="24.6" x14ac:dyDescent="0.3">
      <c r="A288" s="11" t="s">
        <v>672</v>
      </c>
      <c r="B288" s="12" t="s">
        <v>673</v>
      </c>
      <c r="C288" s="11" t="s">
        <v>27</v>
      </c>
      <c r="D288" s="13">
        <v>4256.03</v>
      </c>
      <c r="E288" s="11" t="s">
        <v>16</v>
      </c>
      <c r="F288" s="14" t="s">
        <v>12</v>
      </c>
      <c r="G288" s="11">
        <v>1</v>
      </c>
      <c r="H288" s="18">
        <v>633</v>
      </c>
    </row>
    <row r="289" spans="1:8" ht="24.6" x14ac:dyDescent="0.3">
      <c r="A289" s="11" t="s">
        <v>674</v>
      </c>
      <c r="B289" s="12" t="s">
        <v>675</v>
      </c>
      <c r="C289" s="11" t="s">
        <v>27</v>
      </c>
      <c r="D289" s="13">
        <v>3747.72</v>
      </c>
      <c r="E289" s="11" t="s">
        <v>16</v>
      </c>
      <c r="F289" s="14" t="s">
        <v>12</v>
      </c>
      <c r="G289" s="11">
        <v>1</v>
      </c>
      <c r="H289" s="18">
        <v>188</v>
      </c>
    </row>
    <row r="290" spans="1:8" ht="36.6" x14ac:dyDescent="0.3">
      <c r="A290" s="11" t="s">
        <v>676</v>
      </c>
      <c r="B290" s="12" t="s">
        <v>677</v>
      </c>
      <c r="C290" s="11" t="s">
        <v>15</v>
      </c>
      <c r="D290" s="13">
        <v>3475.58</v>
      </c>
      <c r="E290" s="11" t="s">
        <v>60</v>
      </c>
      <c r="F290" s="14" t="s">
        <v>12</v>
      </c>
      <c r="G290" s="11">
        <v>1</v>
      </c>
      <c r="H290" s="15">
        <v>146</v>
      </c>
    </row>
    <row r="291" spans="1:8" ht="36.6" x14ac:dyDescent="0.3">
      <c r="A291" s="11" t="s">
        <v>678</v>
      </c>
      <c r="B291" s="12" t="s">
        <v>679</v>
      </c>
      <c r="C291" s="11" t="s">
        <v>27</v>
      </c>
      <c r="D291" s="13">
        <v>1119.8</v>
      </c>
      <c r="E291" s="11" t="s">
        <v>60</v>
      </c>
      <c r="F291" s="14" t="s">
        <v>12</v>
      </c>
      <c r="G291" s="11">
        <v>1</v>
      </c>
      <c r="H291" s="18">
        <v>159</v>
      </c>
    </row>
    <row r="292" spans="1:8" x14ac:dyDescent="0.3">
      <c r="A292" s="52" t="s">
        <v>680</v>
      </c>
      <c r="B292" s="12" t="s">
        <v>681</v>
      </c>
      <c r="C292" s="52" t="s">
        <v>15</v>
      </c>
      <c r="D292" s="53">
        <v>0</v>
      </c>
      <c r="E292" s="52" t="s">
        <v>60</v>
      </c>
      <c r="F292" s="54" t="s">
        <v>12</v>
      </c>
      <c r="G292" s="54">
        <v>1</v>
      </c>
      <c r="H292" s="15">
        <v>12</v>
      </c>
    </row>
    <row r="293" spans="1:8" x14ac:dyDescent="0.3">
      <c r="A293" s="6" t="s">
        <v>682</v>
      </c>
      <c r="B293" s="7" t="s">
        <v>683</v>
      </c>
      <c r="C293" s="6" t="s">
        <v>684</v>
      </c>
      <c r="D293" s="8">
        <v>1898.8</v>
      </c>
      <c r="E293" s="6" t="s">
        <v>16</v>
      </c>
      <c r="F293" s="9" t="s">
        <v>12</v>
      </c>
      <c r="G293" s="6">
        <v>1</v>
      </c>
      <c r="H293" s="75">
        <v>504</v>
      </c>
    </row>
    <row r="294" spans="1:8" x14ac:dyDescent="0.3">
      <c r="A294" s="6" t="s">
        <v>685</v>
      </c>
      <c r="B294" s="7" t="s">
        <v>686</v>
      </c>
      <c r="C294" s="6" t="s">
        <v>687</v>
      </c>
      <c r="D294" s="8">
        <v>2817.84</v>
      </c>
      <c r="E294" s="6" t="s">
        <v>16</v>
      </c>
      <c r="F294" s="9" t="s">
        <v>12</v>
      </c>
      <c r="G294" s="6">
        <v>1</v>
      </c>
      <c r="H294" s="10">
        <v>273</v>
      </c>
    </row>
    <row r="295" spans="1:8" ht="24.6" x14ac:dyDescent="0.3">
      <c r="A295" s="11" t="s">
        <v>688</v>
      </c>
      <c r="B295" s="12" t="s">
        <v>689</v>
      </c>
      <c r="C295" s="11" t="s">
        <v>27</v>
      </c>
      <c r="D295" s="13">
        <v>4076.89</v>
      </c>
      <c r="E295" s="11" t="s">
        <v>16</v>
      </c>
      <c r="F295" s="14" t="s">
        <v>12</v>
      </c>
      <c r="G295" s="11">
        <v>1</v>
      </c>
      <c r="H295" s="18">
        <v>1231</v>
      </c>
    </row>
    <row r="296" spans="1:8" x14ac:dyDescent="0.3">
      <c r="A296" s="11" t="s">
        <v>690</v>
      </c>
      <c r="B296" s="12" t="s">
        <v>691</v>
      </c>
      <c r="C296" s="11" t="s">
        <v>23</v>
      </c>
      <c r="D296" s="13">
        <v>5741.68</v>
      </c>
      <c r="E296" s="11" t="s">
        <v>24</v>
      </c>
      <c r="F296" s="14" t="s">
        <v>12</v>
      </c>
      <c r="G296" s="11">
        <v>1</v>
      </c>
      <c r="H296" s="16">
        <v>80</v>
      </c>
    </row>
    <row r="297" spans="1:8" ht="24.6" x14ac:dyDescent="0.3">
      <c r="A297" s="11" t="s">
        <v>692</v>
      </c>
      <c r="B297" s="12" t="s">
        <v>693</v>
      </c>
      <c r="C297" s="11" t="s">
        <v>27</v>
      </c>
      <c r="D297" s="13">
        <v>11918.39</v>
      </c>
      <c r="E297" s="11" t="s">
        <v>16</v>
      </c>
      <c r="F297" s="14" t="s">
        <v>12</v>
      </c>
      <c r="G297" s="11">
        <v>1</v>
      </c>
      <c r="H297" s="18">
        <v>3113</v>
      </c>
    </row>
    <row r="298" spans="1:8" ht="24.6" x14ac:dyDescent="0.3">
      <c r="A298" s="11" t="s">
        <v>694</v>
      </c>
      <c r="B298" s="12" t="s">
        <v>9</v>
      </c>
      <c r="C298" s="11" t="s">
        <v>27</v>
      </c>
      <c r="D298" s="13">
        <v>13940.42</v>
      </c>
      <c r="E298" s="11" t="s">
        <v>16</v>
      </c>
      <c r="F298" s="14" t="s">
        <v>12</v>
      </c>
      <c r="G298" s="11">
        <v>2</v>
      </c>
      <c r="H298" s="51" t="s">
        <v>695</v>
      </c>
    </row>
    <row r="299" spans="1:8" ht="24.6" x14ac:dyDescent="0.3">
      <c r="A299" s="11" t="s">
        <v>696</v>
      </c>
      <c r="B299" s="12" t="s">
        <v>697</v>
      </c>
      <c r="C299" s="11" t="s">
        <v>27</v>
      </c>
      <c r="D299" s="13">
        <v>5117.93</v>
      </c>
      <c r="E299" s="11" t="s">
        <v>32</v>
      </c>
      <c r="F299" s="14" t="s">
        <v>12</v>
      </c>
      <c r="G299" s="11">
        <v>1</v>
      </c>
      <c r="H299" s="18">
        <v>250</v>
      </c>
    </row>
    <row r="300" spans="1:8" ht="36.6" x14ac:dyDescent="0.3">
      <c r="A300" s="6" t="s">
        <v>698</v>
      </c>
      <c r="B300" s="7" t="s">
        <v>699</v>
      </c>
      <c r="C300" s="6" t="s">
        <v>536</v>
      </c>
      <c r="D300" s="8">
        <v>1442.03</v>
      </c>
      <c r="E300" s="6" t="s">
        <v>60</v>
      </c>
      <c r="F300" s="9" t="s">
        <v>12</v>
      </c>
      <c r="G300" s="6">
        <v>1</v>
      </c>
      <c r="H300" s="10">
        <v>62</v>
      </c>
    </row>
    <row r="301" spans="1:8" ht="24.6" x14ac:dyDescent="0.3">
      <c r="A301" s="11" t="s">
        <v>700</v>
      </c>
      <c r="B301" s="12" t="s">
        <v>701</v>
      </c>
      <c r="C301" s="11" t="s">
        <v>27</v>
      </c>
      <c r="D301" s="13">
        <v>1789.45</v>
      </c>
      <c r="E301" s="11" t="s">
        <v>32</v>
      </c>
      <c r="F301" s="14" t="s">
        <v>12</v>
      </c>
      <c r="G301" s="11">
        <v>1</v>
      </c>
      <c r="H301" s="18">
        <v>209</v>
      </c>
    </row>
    <row r="302" spans="1:8" ht="24.6" x14ac:dyDescent="0.3">
      <c r="A302" s="11" t="s">
        <v>702</v>
      </c>
      <c r="B302" s="12" t="s">
        <v>703</v>
      </c>
      <c r="C302" s="11" t="s">
        <v>27</v>
      </c>
      <c r="D302" s="13">
        <v>1668.47</v>
      </c>
      <c r="E302" s="11" t="s">
        <v>32</v>
      </c>
      <c r="F302" s="14" t="s">
        <v>12</v>
      </c>
      <c r="G302" s="11">
        <v>1</v>
      </c>
      <c r="H302" s="18">
        <v>663</v>
      </c>
    </row>
    <row r="303" spans="1:8" ht="24.6" x14ac:dyDescent="0.3">
      <c r="A303" s="11" t="s">
        <v>704</v>
      </c>
      <c r="B303" s="12" t="s">
        <v>705</v>
      </c>
      <c r="C303" s="11" t="s">
        <v>27</v>
      </c>
      <c r="D303" s="13">
        <v>1789.45</v>
      </c>
      <c r="E303" s="11" t="s">
        <v>32</v>
      </c>
      <c r="F303" s="14" t="s">
        <v>12</v>
      </c>
      <c r="G303" s="11">
        <v>1</v>
      </c>
      <c r="H303" s="18">
        <v>238</v>
      </c>
    </row>
    <row r="304" spans="1:8" ht="24.6" x14ac:dyDescent="0.3">
      <c r="A304" s="11" t="s">
        <v>706</v>
      </c>
      <c r="B304" s="12" t="s">
        <v>707</v>
      </c>
      <c r="C304" s="11" t="s">
        <v>27</v>
      </c>
      <c r="D304" s="13">
        <v>1789.45</v>
      </c>
      <c r="E304" s="11" t="s">
        <v>32</v>
      </c>
      <c r="F304" s="14" t="s">
        <v>12</v>
      </c>
      <c r="G304" s="11">
        <v>1</v>
      </c>
      <c r="H304" s="55">
        <v>104</v>
      </c>
    </row>
    <row r="305" spans="1:8" ht="24.6" x14ac:dyDescent="0.3">
      <c r="A305" s="11" t="s">
        <v>708</v>
      </c>
      <c r="B305" s="12" t="s">
        <v>709</v>
      </c>
      <c r="C305" s="11" t="s">
        <v>27</v>
      </c>
      <c r="D305" s="13">
        <v>1782.89</v>
      </c>
      <c r="E305" s="11" t="s">
        <v>32</v>
      </c>
      <c r="F305" s="14" t="s">
        <v>12</v>
      </c>
      <c r="G305" s="11">
        <v>1</v>
      </c>
      <c r="H305" s="18">
        <v>362</v>
      </c>
    </row>
    <row r="306" spans="1:8" ht="24.6" x14ac:dyDescent="0.3">
      <c r="A306" s="11" t="s">
        <v>710</v>
      </c>
      <c r="B306" s="12" t="s">
        <v>711</v>
      </c>
      <c r="C306" s="11" t="s">
        <v>27</v>
      </c>
      <c r="D306" s="13">
        <v>1764.12</v>
      </c>
      <c r="E306" s="11" t="s">
        <v>32</v>
      </c>
      <c r="F306" s="14" t="s">
        <v>12</v>
      </c>
      <c r="G306" s="11">
        <v>1</v>
      </c>
      <c r="H306" s="18">
        <v>571</v>
      </c>
    </row>
    <row r="307" spans="1:8" ht="36.6" x14ac:dyDescent="0.3">
      <c r="A307" s="11" t="s">
        <v>712</v>
      </c>
      <c r="B307" s="12" t="s">
        <v>713</v>
      </c>
      <c r="C307" s="11" t="s">
        <v>27</v>
      </c>
      <c r="D307" s="13">
        <v>2100.8200000000002</v>
      </c>
      <c r="E307" s="11" t="s">
        <v>60</v>
      </c>
      <c r="F307" s="14" t="s">
        <v>12</v>
      </c>
      <c r="G307" s="11">
        <v>1</v>
      </c>
      <c r="H307" s="18">
        <v>153</v>
      </c>
    </row>
    <row r="308" spans="1:8" ht="36.6" x14ac:dyDescent="0.3">
      <c r="A308" s="11" t="s">
        <v>714</v>
      </c>
      <c r="B308" s="12" t="s">
        <v>715</v>
      </c>
      <c r="C308" s="11" t="s">
        <v>27</v>
      </c>
      <c r="D308" s="13">
        <v>914.42</v>
      </c>
      <c r="E308" s="11" t="s">
        <v>60</v>
      </c>
      <c r="F308" s="14" t="s">
        <v>12</v>
      </c>
      <c r="G308" s="11">
        <v>1</v>
      </c>
      <c r="H308" s="18">
        <v>87</v>
      </c>
    </row>
    <row r="309" spans="1:8" ht="36.6" x14ac:dyDescent="0.3">
      <c r="A309" s="11" t="s">
        <v>716</v>
      </c>
      <c r="B309" s="12" t="s">
        <v>717</v>
      </c>
      <c r="C309" s="11" t="s">
        <v>23</v>
      </c>
      <c r="D309" s="13">
        <v>1394.4</v>
      </c>
      <c r="E309" s="11" t="s">
        <v>60</v>
      </c>
      <c r="F309" s="14" t="s">
        <v>12</v>
      </c>
      <c r="G309" s="11">
        <v>1</v>
      </c>
      <c r="H309" s="16">
        <v>114</v>
      </c>
    </row>
    <row r="310" spans="1:8" ht="24.6" x14ac:dyDescent="0.3">
      <c r="A310" s="11" t="s">
        <v>718</v>
      </c>
      <c r="B310" s="12" t="s">
        <v>719</v>
      </c>
      <c r="C310" s="11" t="s">
        <v>15</v>
      </c>
      <c r="D310" s="13">
        <v>1942.44</v>
      </c>
      <c r="E310" s="11" t="s">
        <v>16</v>
      </c>
      <c r="F310" s="14" t="s">
        <v>12</v>
      </c>
      <c r="G310" s="11">
        <v>1</v>
      </c>
      <c r="H310" s="15">
        <v>159</v>
      </c>
    </row>
    <row r="311" spans="1:8" ht="48.6" x14ac:dyDescent="0.3">
      <c r="A311" s="6" t="s">
        <v>44</v>
      </c>
      <c r="B311" s="7" t="s">
        <v>45</v>
      </c>
      <c r="C311" s="6" t="s">
        <v>46</v>
      </c>
      <c r="D311" s="8">
        <v>350.45</v>
      </c>
      <c r="E311" s="6" t="s">
        <v>32</v>
      </c>
      <c r="F311" s="9" t="s">
        <v>47</v>
      </c>
      <c r="G311" s="6">
        <v>1</v>
      </c>
      <c r="H311" s="10">
        <v>396</v>
      </c>
    </row>
    <row r="312" spans="1:8" ht="36.6" x14ac:dyDescent="0.3">
      <c r="A312" s="6" t="s">
        <v>176</v>
      </c>
      <c r="B312" s="7" t="s">
        <v>177</v>
      </c>
      <c r="C312" s="6" t="s">
        <v>178</v>
      </c>
      <c r="D312" s="8">
        <v>314.95</v>
      </c>
      <c r="E312" s="6" t="s">
        <v>16</v>
      </c>
      <c r="F312" s="9" t="s">
        <v>47</v>
      </c>
      <c r="G312" s="6">
        <v>1</v>
      </c>
      <c r="H312" s="75">
        <v>4</v>
      </c>
    </row>
    <row r="313" spans="1:8" ht="48.6" x14ac:dyDescent="0.3">
      <c r="A313" s="6" t="s">
        <v>231</v>
      </c>
      <c r="B313" s="7" t="s">
        <v>232</v>
      </c>
      <c r="C313" s="6" t="s">
        <v>233</v>
      </c>
      <c r="D313" s="8">
        <v>2355.63</v>
      </c>
      <c r="E313" s="6" t="s">
        <v>60</v>
      </c>
      <c r="F313" s="9" t="s">
        <v>47</v>
      </c>
      <c r="G313" s="6">
        <v>1</v>
      </c>
      <c r="H313" s="44" t="s">
        <v>170</v>
      </c>
    </row>
    <row r="314" spans="1:8" ht="48.6" x14ac:dyDescent="0.3">
      <c r="A314" s="11" t="s">
        <v>237</v>
      </c>
      <c r="B314" s="7" t="s">
        <v>238</v>
      </c>
      <c r="C314" s="11" t="s">
        <v>239</v>
      </c>
      <c r="D314" s="8">
        <v>3951.65</v>
      </c>
      <c r="E314" s="11" t="s">
        <v>32</v>
      </c>
      <c r="F314" s="14" t="s">
        <v>47</v>
      </c>
      <c r="G314" s="11">
        <v>1</v>
      </c>
      <c r="H314" s="62">
        <v>406</v>
      </c>
    </row>
    <row r="315" spans="1:8" ht="48.6" x14ac:dyDescent="0.3">
      <c r="A315" s="6" t="s">
        <v>240</v>
      </c>
      <c r="B315" s="7" t="s">
        <v>9</v>
      </c>
      <c r="C315" s="6" t="s">
        <v>241</v>
      </c>
      <c r="D315" s="8">
        <v>1564.45</v>
      </c>
      <c r="E315" s="6" t="s">
        <v>16</v>
      </c>
      <c r="F315" s="9" t="s">
        <v>47</v>
      </c>
      <c r="G315" s="6">
        <v>5</v>
      </c>
      <c r="H315" s="75">
        <v>794</v>
      </c>
    </row>
    <row r="316" spans="1:8" ht="36.6" x14ac:dyDescent="0.3">
      <c r="A316" s="11" t="s">
        <v>277</v>
      </c>
      <c r="B316" s="12" t="s">
        <v>278</v>
      </c>
      <c r="C316" s="11" t="s">
        <v>279</v>
      </c>
      <c r="D316" s="13">
        <v>659.59</v>
      </c>
      <c r="E316" s="11" t="s">
        <v>24</v>
      </c>
      <c r="F316" s="14" t="s">
        <v>47</v>
      </c>
      <c r="G316" s="11">
        <v>1</v>
      </c>
      <c r="H316" s="75">
        <v>219</v>
      </c>
    </row>
    <row r="317" spans="1:8" ht="48.6" x14ac:dyDescent="0.3">
      <c r="A317" s="6" t="s">
        <v>308</v>
      </c>
      <c r="B317" s="7" t="s">
        <v>309</v>
      </c>
      <c r="C317" s="6" t="s">
        <v>310</v>
      </c>
      <c r="D317" s="8">
        <v>122.12</v>
      </c>
      <c r="E317" s="6" t="s">
        <v>32</v>
      </c>
      <c r="F317" s="9" t="s">
        <v>47</v>
      </c>
      <c r="G317" s="6">
        <v>1</v>
      </c>
      <c r="H317" s="44" t="s">
        <v>170</v>
      </c>
    </row>
    <row r="318" spans="1:8" ht="36.6" x14ac:dyDescent="0.3">
      <c r="A318" s="11" t="s">
        <v>336</v>
      </c>
      <c r="B318" s="7" t="s">
        <v>9</v>
      </c>
      <c r="C318" s="11" t="s">
        <v>279</v>
      </c>
      <c r="D318" s="8">
        <v>33501.82</v>
      </c>
      <c r="E318" s="11" t="s">
        <v>24</v>
      </c>
      <c r="F318" s="14" t="s">
        <v>47</v>
      </c>
      <c r="G318" s="11">
        <v>19</v>
      </c>
      <c r="H318" s="62">
        <v>5377</v>
      </c>
    </row>
    <row r="319" spans="1:8" ht="24.6" x14ac:dyDescent="0.3">
      <c r="A319" s="6" t="s">
        <v>524</v>
      </c>
      <c r="B319" s="7" t="s">
        <v>525</v>
      </c>
      <c r="C319" s="6" t="s">
        <v>526</v>
      </c>
      <c r="D319" s="8">
        <v>371.59</v>
      </c>
      <c r="E319" s="6" t="s">
        <v>60</v>
      </c>
      <c r="F319" s="9" t="s">
        <v>47</v>
      </c>
      <c r="G319" s="6">
        <v>1</v>
      </c>
      <c r="H319" s="44" t="s">
        <v>170</v>
      </c>
    </row>
    <row r="320" spans="1:8" ht="36.6" x14ac:dyDescent="0.3">
      <c r="A320" s="11" t="s">
        <v>582</v>
      </c>
      <c r="B320" s="12" t="s">
        <v>583</v>
      </c>
      <c r="C320" s="11" t="s">
        <v>279</v>
      </c>
      <c r="D320" s="13">
        <v>1133.4000000000001</v>
      </c>
      <c r="E320" s="11" t="s">
        <v>24</v>
      </c>
      <c r="F320" s="14" t="s">
        <v>47</v>
      </c>
      <c r="G320" s="11">
        <v>1</v>
      </c>
      <c r="H320" s="75">
        <v>181</v>
      </c>
    </row>
    <row r="321" spans="1:8" x14ac:dyDescent="0.3">
      <c r="A321" s="71" t="s">
        <v>590</v>
      </c>
      <c r="B321" s="7" t="s">
        <v>591</v>
      </c>
      <c r="C321" s="71" t="s">
        <v>178</v>
      </c>
      <c r="D321" s="72">
        <v>310.36</v>
      </c>
      <c r="E321" s="71" t="s">
        <v>16</v>
      </c>
      <c r="F321" s="73" t="s">
        <v>47</v>
      </c>
      <c r="G321" s="73">
        <v>1</v>
      </c>
      <c r="H321" s="10">
        <v>7</v>
      </c>
    </row>
    <row r="322" spans="1:8" ht="72.599999999999994" x14ac:dyDescent="0.3">
      <c r="A322" s="6" t="s">
        <v>592</v>
      </c>
      <c r="B322" s="7" t="s">
        <v>593</v>
      </c>
      <c r="C322" s="6" t="s">
        <v>594</v>
      </c>
      <c r="D322" s="8">
        <v>504.28</v>
      </c>
      <c r="E322" s="6" t="s">
        <v>32</v>
      </c>
      <c r="F322" s="9" t="s">
        <v>47</v>
      </c>
      <c r="G322" s="6">
        <v>1</v>
      </c>
      <c r="H322" s="26" t="s">
        <v>170</v>
      </c>
    </row>
    <row r="323" spans="1:8" ht="36.6" x14ac:dyDescent="0.3">
      <c r="A323" s="11" t="s">
        <v>607</v>
      </c>
      <c r="B323" s="12" t="s">
        <v>608</v>
      </c>
      <c r="C323" s="11" t="s">
        <v>279</v>
      </c>
      <c r="D323" s="13">
        <v>1537.41</v>
      </c>
      <c r="E323" s="11" t="s">
        <v>24</v>
      </c>
      <c r="F323" s="14" t="s">
        <v>47</v>
      </c>
      <c r="G323" s="11">
        <v>1</v>
      </c>
      <c r="H323" s="61">
        <v>223</v>
      </c>
    </row>
    <row r="324" spans="1:8" ht="36.6" x14ac:dyDescent="0.3">
      <c r="A324" s="11" t="s">
        <v>623</v>
      </c>
      <c r="B324" s="12" t="s">
        <v>624</v>
      </c>
      <c r="C324" s="11" t="s">
        <v>279</v>
      </c>
      <c r="D324" s="13">
        <v>2130.16</v>
      </c>
      <c r="E324" s="11" t="s">
        <v>24</v>
      </c>
      <c r="F324" s="14" t="s">
        <v>47</v>
      </c>
      <c r="G324" s="11">
        <v>1</v>
      </c>
      <c r="H324" s="61">
        <v>517</v>
      </c>
    </row>
    <row r="325" spans="1:8" ht="36.6" x14ac:dyDescent="0.3">
      <c r="A325" s="11" t="s">
        <v>334</v>
      </c>
      <c r="B325" s="12" t="s">
        <v>9</v>
      </c>
      <c r="C325" s="11" t="s">
        <v>279</v>
      </c>
      <c r="D325" s="13">
        <v>90</v>
      </c>
      <c r="E325" s="11" t="s">
        <v>24</v>
      </c>
      <c r="F325" s="14"/>
      <c r="G325" s="11">
        <v>0</v>
      </c>
      <c r="H325" s="54" t="s">
        <v>170</v>
      </c>
    </row>
  </sheetData>
  <sortState xmlns:xlrd2="http://schemas.microsoft.com/office/spreadsheetml/2017/richdata2" ref="A2:H332">
    <sortCondition ref="F2:F332"/>
    <sortCondition ref="A2:A3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5"/>
  <sheetViews>
    <sheetView workbookViewId="0">
      <selection activeCell="C196" sqref="C196"/>
    </sheetView>
  </sheetViews>
  <sheetFormatPr defaultRowHeight="14.4" x14ac:dyDescent="0.3"/>
  <cols>
    <col min="1" max="1" width="36.88671875" customWidth="1"/>
    <col min="3" max="3" width="15.5546875" customWidth="1"/>
  </cols>
  <sheetData>
    <row r="1" spans="1:8" s="131" customFormat="1" ht="36" x14ac:dyDescent="0.25">
      <c r="A1" s="126" t="s">
        <v>0</v>
      </c>
      <c r="B1" s="127" t="s">
        <v>1</v>
      </c>
      <c r="C1" s="126" t="s">
        <v>2</v>
      </c>
      <c r="D1" s="128" t="s">
        <v>740</v>
      </c>
      <c r="E1" s="129" t="s">
        <v>4</v>
      </c>
      <c r="F1" s="130" t="s">
        <v>5</v>
      </c>
      <c r="G1" s="126" t="s">
        <v>6</v>
      </c>
      <c r="H1" s="130" t="s">
        <v>741</v>
      </c>
    </row>
    <row r="2" spans="1:8" x14ac:dyDescent="0.3">
      <c r="A2" s="90" t="s">
        <v>725</v>
      </c>
      <c r="B2" s="91"/>
      <c r="C2" s="90"/>
      <c r="D2" s="104">
        <v>15466.8</v>
      </c>
      <c r="E2" s="93" t="s">
        <v>538</v>
      </c>
      <c r="F2" s="94" t="s">
        <v>539</v>
      </c>
      <c r="G2" s="90"/>
      <c r="H2" s="105" t="s">
        <v>539</v>
      </c>
    </row>
    <row r="3" spans="1:8" x14ac:dyDescent="0.3">
      <c r="A3" s="90" t="s">
        <v>537</v>
      </c>
      <c r="B3" s="91" t="s">
        <v>9</v>
      </c>
      <c r="C3" s="90" t="s">
        <v>9</v>
      </c>
      <c r="D3" s="95">
        <v>8382</v>
      </c>
      <c r="E3" s="93" t="s">
        <v>538</v>
      </c>
      <c r="F3" s="94" t="s">
        <v>539</v>
      </c>
      <c r="G3" s="90">
        <v>1</v>
      </c>
      <c r="H3" s="94" t="s">
        <v>539</v>
      </c>
    </row>
    <row r="4" spans="1:8" x14ac:dyDescent="0.3">
      <c r="A4" s="90" t="s">
        <v>653</v>
      </c>
      <c r="B4" s="91" t="s">
        <v>9</v>
      </c>
      <c r="C4" s="90" t="s">
        <v>9</v>
      </c>
      <c r="D4" s="92">
        <v>13886.4</v>
      </c>
      <c r="E4" s="93" t="s">
        <v>538</v>
      </c>
      <c r="F4" s="94" t="s">
        <v>539</v>
      </c>
      <c r="G4" s="90"/>
      <c r="H4" s="94" t="s">
        <v>539</v>
      </c>
    </row>
    <row r="5" spans="1:8" x14ac:dyDescent="0.3">
      <c r="A5" s="90" t="s">
        <v>660</v>
      </c>
      <c r="B5" s="91" t="s">
        <v>9</v>
      </c>
      <c r="C5" s="90" t="s">
        <v>9</v>
      </c>
      <c r="D5" s="43">
        <v>74345.990000000005</v>
      </c>
      <c r="E5" s="93" t="s">
        <v>538</v>
      </c>
      <c r="F5" s="94" t="s">
        <v>539</v>
      </c>
      <c r="G5" s="90"/>
      <c r="H5" s="94" t="s">
        <v>539</v>
      </c>
    </row>
    <row r="6" spans="1:8" ht="24.6" x14ac:dyDescent="0.3">
      <c r="A6" s="90" t="s">
        <v>25</v>
      </c>
      <c r="B6" s="91" t="s">
        <v>26</v>
      </c>
      <c r="C6" s="90" t="s">
        <v>27</v>
      </c>
      <c r="D6" s="92">
        <v>219.6</v>
      </c>
      <c r="E6" s="93" t="s">
        <v>16</v>
      </c>
      <c r="F6" s="94" t="s">
        <v>12</v>
      </c>
      <c r="G6" s="90">
        <v>1</v>
      </c>
      <c r="H6" s="51">
        <v>19</v>
      </c>
    </row>
    <row r="7" spans="1:8" x14ac:dyDescent="0.3">
      <c r="A7" s="96" t="s">
        <v>28</v>
      </c>
      <c r="B7" s="97" t="s">
        <v>29</v>
      </c>
      <c r="C7" s="96" t="s">
        <v>27</v>
      </c>
      <c r="D7" s="98">
        <v>2784.12</v>
      </c>
      <c r="E7" s="99" t="s">
        <v>16</v>
      </c>
      <c r="F7" s="100" t="s">
        <v>12</v>
      </c>
      <c r="G7" s="96">
        <v>1</v>
      </c>
      <c r="H7" s="101">
        <v>652</v>
      </c>
    </row>
    <row r="8" spans="1:8" x14ac:dyDescent="0.3">
      <c r="A8" s="90" t="s">
        <v>30</v>
      </c>
      <c r="B8" s="91" t="s">
        <v>31</v>
      </c>
      <c r="C8" s="90" t="s">
        <v>27</v>
      </c>
      <c r="D8" s="92">
        <v>658.77</v>
      </c>
      <c r="E8" s="93" t="s">
        <v>32</v>
      </c>
      <c r="F8" s="94" t="s">
        <v>12</v>
      </c>
      <c r="G8" s="90">
        <v>1</v>
      </c>
      <c r="H8" s="102">
        <v>82</v>
      </c>
    </row>
    <row r="9" spans="1:8" x14ac:dyDescent="0.3">
      <c r="A9" s="90" t="s">
        <v>33</v>
      </c>
      <c r="B9" s="91" t="s">
        <v>34</v>
      </c>
      <c r="C9" s="90" t="s">
        <v>27</v>
      </c>
      <c r="D9" s="92">
        <v>297.08999999999997</v>
      </c>
      <c r="E9" s="93" t="s">
        <v>32</v>
      </c>
      <c r="F9" s="94" t="s">
        <v>12</v>
      </c>
      <c r="G9" s="90">
        <v>1</v>
      </c>
      <c r="H9" s="102">
        <v>28</v>
      </c>
    </row>
    <row r="10" spans="1:8" x14ac:dyDescent="0.3">
      <c r="A10" s="90" t="s">
        <v>35</v>
      </c>
      <c r="B10" s="91" t="s">
        <v>36</v>
      </c>
      <c r="C10" s="90" t="s">
        <v>27</v>
      </c>
      <c r="D10" s="92">
        <v>581.27</v>
      </c>
      <c r="E10" s="93" t="s">
        <v>32</v>
      </c>
      <c r="F10" s="94" t="s">
        <v>12</v>
      </c>
      <c r="G10" s="90">
        <v>1</v>
      </c>
      <c r="H10" s="102">
        <v>82</v>
      </c>
    </row>
    <row r="11" spans="1:8" x14ac:dyDescent="0.3">
      <c r="A11" s="90" t="s">
        <v>37</v>
      </c>
      <c r="B11" s="91" t="s">
        <v>38</v>
      </c>
      <c r="C11" s="90" t="s">
        <v>27</v>
      </c>
      <c r="D11" s="92">
        <v>219.6</v>
      </c>
      <c r="E11" s="93" t="s">
        <v>32</v>
      </c>
      <c r="F11" s="94" t="s">
        <v>12</v>
      </c>
      <c r="G11" s="90">
        <v>1</v>
      </c>
      <c r="H11" s="102">
        <v>57</v>
      </c>
    </row>
    <row r="12" spans="1:8" ht="24.6" x14ac:dyDescent="0.3">
      <c r="A12" s="90" t="s">
        <v>40</v>
      </c>
      <c r="B12" s="91" t="s">
        <v>9</v>
      </c>
      <c r="C12" s="90" t="s">
        <v>41</v>
      </c>
      <c r="D12" s="92">
        <v>33541.68</v>
      </c>
      <c r="E12" s="93" t="s">
        <v>24</v>
      </c>
      <c r="F12" s="94" t="s">
        <v>12</v>
      </c>
      <c r="G12" s="90">
        <v>9</v>
      </c>
      <c r="H12" s="103">
        <v>16787</v>
      </c>
    </row>
    <row r="13" spans="1:8" x14ac:dyDescent="0.3">
      <c r="A13" s="96" t="s">
        <v>48</v>
      </c>
      <c r="B13" s="97" t="s">
        <v>49</v>
      </c>
      <c r="C13" s="96" t="s">
        <v>50</v>
      </c>
      <c r="D13" s="98">
        <v>663.13</v>
      </c>
      <c r="E13" s="99" t="s">
        <v>32</v>
      </c>
      <c r="F13" s="100" t="s">
        <v>12</v>
      </c>
      <c r="G13" s="96">
        <v>1</v>
      </c>
      <c r="H13" s="25">
        <v>276</v>
      </c>
    </row>
    <row r="14" spans="1:8" ht="36.6" x14ac:dyDescent="0.3">
      <c r="A14" s="90" t="s">
        <v>51</v>
      </c>
      <c r="B14" s="91" t="s">
        <v>52</v>
      </c>
      <c r="C14" s="90" t="s">
        <v>53</v>
      </c>
      <c r="D14" s="104">
        <v>682.63</v>
      </c>
      <c r="E14" s="93" t="s">
        <v>24</v>
      </c>
      <c r="F14" s="94" t="s">
        <v>12</v>
      </c>
      <c r="G14" s="90">
        <v>1</v>
      </c>
      <c r="H14" s="103">
        <v>419</v>
      </c>
    </row>
    <row r="15" spans="1:8" ht="24.6" x14ac:dyDescent="0.3">
      <c r="A15" s="90" t="s">
        <v>54</v>
      </c>
      <c r="B15" s="91" t="s">
        <v>55</v>
      </c>
      <c r="C15" s="90" t="s">
        <v>56</v>
      </c>
      <c r="D15" s="104">
        <v>3981.32</v>
      </c>
      <c r="E15" s="93" t="s">
        <v>32</v>
      </c>
      <c r="F15" s="94" t="s">
        <v>12</v>
      </c>
      <c r="G15" s="90">
        <v>1</v>
      </c>
      <c r="H15" s="103">
        <v>2272</v>
      </c>
    </row>
    <row r="16" spans="1:8" ht="36.6" x14ac:dyDescent="0.3">
      <c r="A16" s="90" t="s">
        <v>57</v>
      </c>
      <c r="B16" s="91" t="s">
        <v>58</v>
      </c>
      <c r="C16" s="90" t="s">
        <v>59</v>
      </c>
      <c r="D16" s="104">
        <v>314.93</v>
      </c>
      <c r="E16" s="93" t="s">
        <v>60</v>
      </c>
      <c r="F16" s="94" t="s">
        <v>12</v>
      </c>
      <c r="G16" s="90">
        <v>1</v>
      </c>
      <c r="H16" s="103">
        <v>167</v>
      </c>
    </row>
    <row r="17" spans="1:8" ht="24.6" x14ac:dyDescent="0.3">
      <c r="A17" s="90" t="s">
        <v>61</v>
      </c>
      <c r="B17" s="91" t="s">
        <v>9</v>
      </c>
      <c r="C17" s="90" t="s">
        <v>62</v>
      </c>
      <c r="D17" s="92">
        <v>6150.74</v>
      </c>
      <c r="E17" s="93" t="s">
        <v>32</v>
      </c>
      <c r="F17" s="94" t="s">
        <v>12</v>
      </c>
      <c r="G17" s="90">
        <v>12</v>
      </c>
      <c r="H17" s="103">
        <v>4421</v>
      </c>
    </row>
    <row r="18" spans="1:8" x14ac:dyDescent="0.3">
      <c r="A18" s="96" t="s">
        <v>63</v>
      </c>
      <c r="B18" s="97" t="s">
        <v>64</v>
      </c>
      <c r="C18" s="96" t="s">
        <v>27</v>
      </c>
      <c r="D18" s="98">
        <v>9242.64</v>
      </c>
      <c r="E18" s="99" t="s">
        <v>16</v>
      </c>
      <c r="F18" s="100" t="s">
        <v>12</v>
      </c>
      <c r="G18" s="96">
        <v>1</v>
      </c>
      <c r="H18" s="101">
        <v>1903</v>
      </c>
    </row>
    <row r="19" spans="1:8" x14ac:dyDescent="0.3">
      <c r="A19" s="96" t="s">
        <v>65</v>
      </c>
      <c r="B19" s="97" t="s">
        <v>66</v>
      </c>
      <c r="C19" s="96" t="s">
        <v>27</v>
      </c>
      <c r="D19" s="98">
        <v>7926.46</v>
      </c>
      <c r="E19" s="99" t="s">
        <v>16</v>
      </c>
      <c r="F19" s="100" t="s">
        <v>12</v>
      </c>
      <c r="G19" s="96">
        <v>1</v>
      </c>
      <c r="H19" s="101">
        <v>818</v>
      </c>
    </row>
    <row r="20" spans="1:8" ht="36.6" x14ac:dyDescent="0.3">
      <c r="A20" s="90" t="s">
        <v>69</v>
      </c>
      <c r="B20" s="91" t="s">
        <v>70</v>
      </c>
      <c r="C20" s="90" t="s">
        <v>71</v>
      </c>
      <c r="D20" s="104">
        <v>370.93</v>
      </c>
      <c r="E20" s="93" t="s">
        <v>60</v>
      </c>
      <c r="F20" s="94" t="s">
        <v>12</v>
      </c>
      <c r="G20" s="90">
        <v>1</v>
      </c>
      <c r="H20" s="103">
        <v>48</v>
      </c>
    </row>
    <row r="21" spans="1:8" x14ac:dyDescent="0.3">
      <c r="A21" s="90" t="s">
        <v>72</v>
      </c>
      <c r="B21" s="91" t="s">
        <v>73</v>
      </c>
      <c r="C21" s="90" t="s">
        <v>74</v>
      </c>
      <c r="D21" s="104">
        <v>206.99</v>
      </c>
      <c r="E21" s="93" t="s">
        <v>24</v>
      </c>
      <c r="F21" s="94" t="s">
        <v>12</v>
      </c>
      <c r="G21" s="90">
        <v>1</v>
      </c>
      <c r="H21" s="103">
        <v>0</v>
      </c>
    </row>
    <row r="22" spans="1:8" x14ac:dyDescent="0.3">
      <c r="A22" s="90" t="s">
        <v>75</v>
      </c>
      <c r="B22" s="91" t="s">
        <v>76</v>
      </c>
      <c r="C22" s="90" t="s">
        <v>74</v>
      </c>
      <c r="D22" s="104">
        <v>225.65</v>
      </c>
      <c r="E22" s="93" t="s">
        <v>32</v>
      </c>
      <c r="F22" s="94" t="s">
        <v>12</v>
      </c>
      <c r="G22" s="90">
        <v>1</v>
      </c>
      <c r="H22" s="103">
        <v>100</v>
      </c>
    </row>
    <row r="23" spans="1:8" x14ac:dyDescent="0.3">
      <c r="A23" s="90" t="s">
        <v>77</v>
      </c>
      <c r="B23" s="91" t="s">
        <v>78</v>
      </c>
      <c r="C23" s="90" t="s">
        <v>74</v>
      </c>
      <c r="D23" s="92">
        <v>229.8</v>
      </c>
      <c r="E23" s="93" t="s">
        <v>32</v>
      </c>
      <c r="F23" s="94" t="s">
        <v>12</v>
      </c>
      <c r="G23" s="90">
        <v>1</v>
      </c>
      <c r="H23" s="103">
        <v>17</v>
      </c>
    </row>
    <row r="24" spans="1:8" x14ac:dyDescent="0.3">
      <c r="A24" s="90" t="s">
        <v>79</v>
      </c>
      <c r="B24" s="91" t="s">
        <v>80</v>
      </c>
      <c r="C24" s="90" t="s">
        <v>74</v>
      </c>
      <c r="D24" s="104">
        <v>206.99</v>
      </c>
      <c r="E24" s="93" t="s">
        <v>60</v>
      </c>
      <c r="F24" s="94" t="s">
        <v>12</v>
      </c>
      <c r="G24" s="90">
        <v>1</v>
      </c>
      <c r="H24" s="103">
        <v>98</v>
      </c>
    </row>
    <row r="25" spans="1:8" x14ac:dyDescent="0.3">
      <c r="A25" s="90" t="s">
        <v>81</v>
      </c>
      <c r="B25" s="91" t="s">
        <v>82</v>
      </c>
      <c r="C25" s="90" t="s">
        <v>74</v>
      </c>
      <c r="D25" s="95">
        <v>186.5</v>
      </c>
      <c r="E25" s="93" t="s">
        <v>32</v>
      </c>
      <c r="F25" s="94" t="s">
        <v>12</v>
      </c>
      <c r="G25" s="90">
        <v>1</v>
      </c>
      <c r="H25" s="103">
        <v>13</v>
      </c>
    </row>
    <row r="26" spans="1:8" x14ac:dyDescent="0.3">
      <c r="A26" s="90" t="s">
        <v>83</v>
      </c>
      <c r="B26" s="91" t="s">
        <v>84</v>
      </c>
      <c r="C26" s="90" t="s">
        <v>74</v>
      </c>
      <c r="D26" s="104">
        <v>225.65</v>
      </c>
      <c r="E26" s="93" t="s">
        <v>32</v>
      </c>
      <c r="F26" s="94" t="s">
        <v>12</v>
      </c>
      <c r="G26" s="90">
        <v>1</v>
      </c>
      <c r="H26" s="103">
        <v>108</v>
      </c>
    </row>
    <row r="27" spans="1:8" x14ac:dyDescent="0.3">
      <c r="A27" s="90" t="s">
        <v>87</v>
      </c>
      <c r="B27" s="91" t="s">
        <v>88</v>
      </c>
      <c r="C27" s="90" t="s">
        <v>74</v>
      </c>
      <c r="D27" s="104">
        <v>206.99</v>
      </c>
      <c r="E27" s="93" t="s">
        <v>32</v>
      </c>
      <c r="F27" s="94" t="s">
        <v>12</v>
      </c>
      <c r="G27" s="90">
        <v>1</v>
      </c>
      <c r="H27" s="103">
        <v>39</v>
      </c>
    </row>
    <row r="28" spans="1:8" x14ac:dyDescent="0.3">
      <c r="A28" s="90" t="s">
        <v>89</v>
      </c>
      <c r="B28" s="91" t="s">
        <v>90</v>
      </c>
      <c r="C28" s="90" t="s">
        <v>74</v>
      </c>
      <c r="D28" s="104">
        <v>206.99</v>
      </c>
      <c r="E28" s="93" t="s">
        <v>32</v>
      </c>
      <c r="F28" s="94" t="s">
        <v>12</v>
      </c>
      <c r="G28" s="90">
        <v>1</v>
      </c>
      <c r="H28" s="103">
        <v>69</v>
      </c>
    </row>
    <row r="29" spans="1:8" x14ac:dyDescent="0.3">
      <c r="A29" s="90" t="s">
        <v>91</v>
      </c>
      <c r="B29" s="91" t="s">
        <v>92</v>
      </c>
      <c r="C29" s="90" t="s">
        <v>74</v>
      </c>
      <c r="D29" s="104">
        <v>225.65</v>
      </c>
      <c r="E29" s="93" t="s">
        <v>32</v>
      </c>
      <c r="F29" s="94" t="s">
        <v>12</v>
      </c>
      <c r="G29" s="90">
        <v>1</v>
      </c>
      <c r="H29" s="103">
        <v>81</v>
      </c>
    </row>
    <row r="30" spans="1:8" x14ac:dyDescent="0.3">
      <c r="A30" s="96" t="s">
        <v>95</v>
      </c>
      <c r="B30" s="97" t="s">
        <v>96</v>
      </c>
      <c r="C30" s="96" t="s">
        <v>27</v>
      </c>
      <c r="D30" s="98">
        <v>1933.32</v>
      </c>
      <c r="E30" s="99" t="s">
        <v>60</v>
      </c>
      <c r="F30" s="100" t="s">
        <v>12</v>
      </c>
      <c r="G30" s="96">
        <v>1</v>
      </c>
      <c r="H30" s="101">
        <v>630</v>
      </c>
    </row>
    <row r="31" spans="1:8" x14ac:dyDescent="0.3">
      <c r="A31" s="96" t="s">
        <v>97</v>
      </c>
      <c r="B31" s="97" t="s">
        <v>98</v>
      </c>
      <c r="C31" s="96" t="s">
        <v>27</v>
      </c>
      <c r="D31" s="98">
        <v>6087.86</v>
      </c>
      <c r="E31" s="99" t="s">
        <v>60</v>
      </c>
      <c r="F31" s="100" t="s">
        <v>12</v>
      </c>
      <c r="G31" s="96">
        <v>1</v>
      </c>
      <c r="H31" s="101">
        <v>429</v>
      </c>
    </row>
    <row r="32" spans="1:8" x14ac:dyDescent="0.3">
      <c r="A32" s="96" t="s">
        <v>101</v>
      </c>
      <c r="B32" s="97" t="s">
        <v>102</v>
      </c>
      <c r="C32" s="96" t="s">
        <v>27</v>
      </c>
      <c r="D32" s="98">
        <v>2176.14</v>
      </c>
      <c r="E32" s="99" t="s">
        <v>60</v>
      </c>
      <c r="F32" s="100" t="s">
        <v>12</v>
      </c>
      <c r="G32" s="96">
        <v>1</v>
      </c>
      <c r="H32" s="101">
        <v>69</v>
      </c>
    </row>
    <row r="33" spans="1:8" ht="24.6" x14ac:dyDescent="0.3">
      <c r="A33" s="90" t="s">
        <v>103</v>
      </c>
      <c r="B33" s="91" t="s">
        <v>104</v>
      </c>
      <c r="C33" s="90" t="s">
        <v>105</v>
      </c>
      <c r="D33" s="104">
        <v>3465.1</v>
      </c>
      <c r="E33" s="93" t="s">
        <v>24</v>
      </c>
      <c r="F33" s="94" t="s">
        <v>12</v>
      </c>
      <c r="G33" s="90">
        <v>1</v>
      </c>
      <c r="H33" s="23">
        <v>1377</v>
      </c>
    </row>
    <row r="34" spans="1:8" x14ac:dyDescent="0.3">
      <c r="A34" s="90" t="s">
        <v>110</v>
      </c>
      <c r="B34" s="91" t="s">
        <v>111</v>
      </c>
      <c r="C34" s="106" t="s">
        <v>720</v>
      </c>
      <c r="D34" s="104">
        <v>694</v>
      </c>
      <c r="E34" s="93" t="s">
        <v>16</v>
      </c>
      <c r="F34" s="94" t="s">
        <v>12</v>
      </c>
      <c r="G34" s="90">
        <v>1</v>
      </c>
      <c r="H34" s="105">
        <v>185</v>
      </c>
    </row>
    <row r="35" spans="1:8" ht="48.6" x14ac:dyDescent="0.3">
      <c r="A35" s="90" t="s">
        <v>115</v>
      </c>
      <c r="B35" s="91" t="s">
        <v>9</v>
      </c>
      <c r="C35" s="90" t="s">
        <v>116</v>
      </c>
      <c r="D35" s="104">
        <v>20133.849999999999</v>
      </c>
      <c r="E35" s="93" t="s">
        <v>24</v>
      </c>
      <c r="F35" s="94" t="s">
        <v>12</v>
      </c>
      <c r="G35" s="90">
        <v>8</v>
      </c>
      <c r="H35" s="105">
        <v>14435</v>
      </c>
    </row>
    <row r="36" spans="1:8" x14ac:dyDescent="0.3">
      <c r="A36" s="96" t="s">
        <v>123</v>
      </c>
      <c r="B36" s="97" t="s">
        <v>124</v>
      </c>
      <c r="C36" s="96" t="s">
        <v>27</v>
      </c>
      <c r="D36" s="98">
        <v>2288.35</v>
      </c>
      <c r="E36" s="99" t="s">
        <v>11</v>
      </c>
      <c r="F36" s="100" t="s">
        <v>12</v>
      </c>
      <c r="G36" s="96">
        <v>1</v>
      </c>
      <c r="H36" s="101">
        <v>119</v>
      </c>
    </row>
    <row r="37" spans="1:8" ht="24.6" x14ac:dyDescent="0.3">
      <c r="A37" s="96" t="s">
        <v>127</v>
      </c>
      <c r="B37" s="97" t="s">
        <v>128</v>
      </c>
      <c r="C37" s="96" t="s">
        <v>27</v>
      </c>
      <c r="D37" s="98">
        <v>9884.6200000000008</v>
      </c>
      <c r="E37" s="99" t="s">
        <v>32</v>
      </c>
      <c r="F37" s="100" t="s">
        <v>12</v>
      </c>
      <c r="G37" s="96">
        <v>1</v>
      </c>
      <c r="H37" s="101">
        <v>1453</v>
      </c>
    </row>
    <row r="38" spans="1:8" x14ac:dyDescent="0.3">
      <c r="A38" s="96" t="s">
        <v>132</v>
      </c>
      <c r="B38" s="97" t="s">
        <v>133</v>
      </c>
      <c r="C38" s="96" t="s">
        <v>27</v>
      </c>
      <c r="D38" s="98">
        <v>7999.13</v>
      </c>
      <c r="E38" s="99" t="s">
        <v>32</v>
      </c>
      <c r="F38" s="100" t="s">
        <v>12</v>
      </c>
      <c r="G38" s="96">
        <v>1</v>
      </c>
      <c r="H38" s="101">
        <v>840</v>
      </c>
    </row>
    <row r="39" spans="1:8" ht="36.6" x14ac:dyDescent="0.3">
      <c r="A39" s="90" t="s">
        <v>721</v>
      </c>
      <c r="B39" s="91" t="s">
        <v>9</v>
      </c>
      <c r="C39" s="90" t="s">
        <v>130</v>
      </c>
      <c r="D39" s="107">
        <v>4189.9399999999996</v>
      </c>
      <c r="E39" s="93" t="s">
        <v>32</v>
      </c>
      <c r="F39" s="94" t="s">
        <v>12</v>
      </c>
      <c r="G39" s="106">
        <v>4</v>
      </c>
      <c r="H39" s="105" t="s">
        <v>722</v>
      </c>
    </row>
    <row r="40" spans="1:8" x14ac:dyDescent="0.3">
      <c r="A40" s="96" t="s">
        <v>134</v>
      </c>
      <c r="B40" s="97" t="s">
        <v>9</v>
      </c>
      <c r="C40" s="96" t="s">
        <v>27</v>
      </c>
      <c r="D40" s="98">
        <v>17324.509999999998</v>
      </c>
      <c r="E40" s="99" t="s">
        <v>32</v>
      </c>
      <c r="F40" s="100" t="s">
        <v>12</v>
      </c>
      <c r="G40" s="96">
        <v>9</v>
      </c>
      <c r="H40" s="51">
        <v>3210</v>
      </c>
    </row>
    <row r="41" spans="1:8" x14ac:dyDescent="0.3">
      <c r="A41" s="90" t="s">
        <v>135</v>
      </c>
      <c r="B41" s="91" t="s">
        <v>136</v>
      </c>
      <c r="C41" s="90" t="s">
        <v>137</v>
      </c>
      <c r="D41" s="92">
        <v>691.49</v>
      </c>
      <c r="E41" s="93" t="s">
        <v>32</v>
      </c>
      <c r="F41" s="94" t="s">
        <v>12</v>
      </c>
      <c r="G41" s="90">
        <v>1</v>
      </c>
      <c r="H41" s="105">
        <v>76</v>
      </c>
    </row>
    <row r="42" spans="1:8" x14ac:dyDescent="0.3">
      <c r="A42" s="96" t="s">
        <v>143</v>
      </c>
      <c r="B42" s="97" t="s">
        <v>144</v>
      </c>
      <c r="C42" s="96" t="s">
        <v>27</v>
      </c>
      <c r="D42" s="98">
        <v>939.07</v>
      </c>
      <c r="E42" s="99" t="s">
        <v>16</v>
      </c>
      <c r="F42" s="100" t="s">
        <v>12</v>
      </c>
      <c r="G42" s="96">
        <v>1</v>
      </c>
      <c r="H42" s="101">
        <v>55</v>
      </c>
    </row>
    <row r="43" spans="1:8" ht="24.6" x14ac:dyDescent="0.3">
      <c r="A43" s="96" t="s">
        <v>145</v>
      </c>
      <c r="B43" s="97" t="s">
        <v>146</v>
      </c>
      <c r="C43" s="96" t="s">
        <v>147</v>
      </c>
      <c r="D43" s="98">
        <v>2242.14</v>
      </c>
      <c r="E43" s="99" t="s">
        <v>24</v>
      </c>
      <c r="F43" s="100" t="s">
        <v>12</v>
      </c>
      <c r="G43" s="96">
        <v>1</v>
      </c>
      <c r="H43" s="101">
        <v>1268</v>
      </c>
    </row>
    <row r="44" spans="1:8" ht="24.6" x14ac:dyDescent="0.3">
      <c r="A44" s="90" t="s">
        <v>152</v>
      </c>
      <c r="B44" s="91" t="s">
        <v>153</v>
      </c>
      <c r="C44" s="90" t="s">
        <v>154</v>
      </c>
      <c r="D44" s="104">
        <v>1264.54</v>
      </c>
      <c r="E44" s="93" t="s">
        <v>32</v>
      </c>
      <c r="F44" s="94" t="s">
        <v>12</v>
      </c>
      <c r="G44" s="90">
        <v>1</v>
      </c>
      <c r="H44" s="103">
        <v>4148</v>
      </c>
    </row>
    <row r="45" spans="1:8" ht="24.6" x14ac:dyDescent="0.3">
      <c r="A45" s="90" t="s">
        <v>159</v>
      </c>
      <c r="B45" s="91" t="s">
        <v>160</v>
      </c>
      <c r="C45" s="90" t="s">
        <v>161</v>
      </c>
      <c r="D45" s="104">
        <v>987.1</v>
      </c>
      <c r="E45" s="93" t="s">
        <v>16</v>
      </c>
      <c r="F45" s="94" t="s">
        <v>12</v>
      </c>
      <c r="G45" s="90">
        <v>1</v>
      </c>
      <c r="H45" s="103">
        <v>193</v>
      </c>
    </row>
    <row r="46" spans="1:8" ht="24.6" x14ac:dyDescent="0.3">
      <c r="A46" s="90" t="s">
        <v>164</v>
      </c>
      <c r="B46" s="91" t="s">
        <v>165</v>
      </c>
      <c r="C46" s="90" t="s">
        <v>166</v>
      </c>
      <c r="D46" s="104">
        <v>1304.3800000000001</v>
      </c>
      <c r="E46" s="93" t="s">
        <v>16</v>
      </c>
      <c r="F46" s="94" t="s">
        <v>12</v>
      </c>
      <c r="G46" s="90">
        <v>1</v>
      </c>
      <c r="H46" s="23">
        <v>194</v>
      </c>
    </row>
    <row r="47" spans="1:8" ht="24.6" x14ac:dyDescent="0.3">
      <c r="A47" s="90" t="s">
        <v>167</v>
      </c>
      <c r="B47" s="91" t="s">
        <v>168</v>
      </c>
      <c r="C47" s="90" t="s">
        <v>169</v>
      </c>
      <c r="D47" s="95">
        <v>1191.08</v>
      </c>
      <c r="E47" s="93" t="s">
        <v>60</v>
      </c>
      <c r="F47" s="94" t="s">
        <v>12</v>
      </c>
      <c r="G47" s="90">
        <v>1</v>
      </c>
      <c r="H47" s="23">
        <v>119</v>
      </c>
    </row>
    <row r="48" spans="1:8" ht="36.6" x14ac:dyDescent="0.3">
      <c r="A48" s="90" t="s">
        <v>171</v>
      </c>
      <c r="B48" s="91" t="s">
        <v>9</v>
      </c>
      <c r="C48" s="90" t="s">
        <v>172</v>
      </c>
      <c r="D48" s="104">
        <v>2319.9499999999998</v>
      </c>
      <c r="E48" s="93" t="s">
        <v>32</v>
      </c>
      <c r="F48" s="94" t="s">
        <v>12</v>
      </c>
      <c r="G48" s="90">
        <v>3</v>
      </c>
      <c r="H48" s="105" t="s">
        <v>723</v>
      </c>
    </row>
    <row r="49" spans="1:8" x14ac:dyDescent="0.3">
      <c r="A49" s="96" t="s">
        <v>174</v>
      </c>
      <c r="B49" s="97" t="s">
        <v>175</v>
      </c>
      <c r="C49" s="96" t="s">
        <v>27</v>
      </c>
      <c r="D49" s="98">
        <v>4072.69</v>
      </c>
      <c r="E49" s="99" t="s">
        <v>16</v>
      </c>
      <c r="F49" s="100" t="s">
        <v>12</v>
      </c>
      <c r="G49" s="96">
        <v>1</v>
      </c>
      <c r="H49" s="101">
        <v>827</v>
      </c>
    </row>
    <row r="50" spans="1:8" ht="24.6" x14ac:dyDescent="0.3">
      <c r="A50" s="96" t="s">
        <v>179</v>
      </c>
      <c r="B50" s="97" t="s">
        <v>180</v>
      </c>
      <c r="C50" s="96" t="s">
        <v>147</v>
      </c>
      <c r="D50" s="98">
        <v>10361.57</v>
      </c>
      <c r="E50" s="99" t="s">
        <v>32</v>
      </c>
      <c r="F50" s="100" t="s">
        <v>12</v>
      </c>
      <c r="G50" s="96">
        <v>1</v>
      </c>
      <c r="H50" s="101">
        <v>2648</v>
      </c>
    </row>
    <row r="51" spans="1:8" x14ac:dyDescent="0.3">
      <c r="A51" s="96" t="s">
        <v>183</v>
      </c>
      <c r="B51" s="97" t="s">
        <v>184</v>
      </c>
      <c r="C51" s="96" t="s">
        <v>27</v>
      </c>
      <c r="D51" s="98">
        <v>11093.17</v>
      </c>
      <c r="E51" s="99" t="s">
        <v>16</v>
      </c>
      <c r="F51" s="100" t="s">
        <v>12</v>
      </c>
      <c r="G51" s="96">
        <v>1</v>
      </c>
      <c r="H51" s="101">
        <v>958</v>
      </c>
    </row>
    <row r="52" spans="1:8" x14ac:dyDescent="0.3">
      <c r="A52" s="96" t="s">
        <v>187</v>
      </c>
      <c r="B52" s="97" t="s">
        <v>188</v>
      </c>
      <c r="C52" s="96" t="s">
        <v>27</v>
      </c>
      <c r="D52" s="98">
        <v>3803.18</v>
      </c>
      <c r="E52" s="99" t="s">
        <v>32</v>
      </c>
      <c r="F52" s="100" t="s">
        <v>12</v>
      </c>
      <c r="G52" s="96">
        <v>1</v>
      </c>
      <c r="H52" s="101">
        <v>179</v>
      </c>
    </row>
    <row r="53" spans="1:8" ht="24.6" x14ac:dyDescent="0.3">
      <c r="A53" s="90" t="s">
        <v>189</v>
      </c>
      <c r="B53" s="91" t="s">
        <v>190</v>
      </c>
      <c r="C53" s="90" t="s">
        <v>161</v>
      </c>
      <c r="D53" s="104">
        <v>683.08</v>
      </c>
      <c r="E53" s="93" t="s">
        <v>16</v>
      </c>
      <c r="F53" s="94" t="s">
        <v>12</v>
      </c>
      <c r="G53" s="90">
        <v>1</v>
      </c>
      <c r="H53" s="103">
        <v>228</v>
      </c>
    </row>
    <row r="54" spans="1:8" x14ac:dyDescent="0.3">
      <c r="A54" s="96" t="s">
        <v>193</v>
      </c>
      <c r="B54" s="97" t="s">
        <v>194</v>
      </c>
      <c r="C54" s="96" t="s">
        <v>27</v>
      </c>
      <c r="D54" s="98">
        <v>2791.45</v>
      </c>
      <c r="E54" s="99" t="s">
        <v>16</v>
      </c>
      <c r="F54" s="100" t="s">
        <v>12</v>
      </c>
      <c r="G54" s="96">
        <v>1</v>
      </c>
      <c r="H54" s="101">
        <v>323</v>
      </c>
    </row>
    <row r="55" spans="1:8" ht="36.6" x14ac:dyDescent="0.3">
      <c r="A55" s="90" t="s">
        <v>203</v>
      </c>
      <c r="B55" s="91" t="s">
        <v>204</v>
      </c>
      <c r="C55" s="90" t="s">
        <v>205</v>
      </c>
      <c r="D55" s="104">
        <v>688.31</v>
      </c>
      <c r="E55" s="93" t="s">
        <v>32</v>
      </c>
      <c r="F55" s="94" t="s">
        <v>12</v>
      </c>
      <c r="G55" s="90">
        <v>1</v>
      </c>
      <c r="H55" s="105">
        <v>714</v>
      </c>
    </row>
    <row r="56" spans="1:8" x14ac:dyDescent="0.3">
      <c r="A56" s="96" t="s">
        <v>214</v>
      </c>
      <c r="B56" s="97" t="s">
        <v>215</v>
      </c>
      <c r="C56" s="96" t="s">
        <v>27</v>
      </c>
      <c r="D56" s="108">
        <v>2040.94</v>
      </c>
      <c r="E56" s="99" t="s">
        <v>11</v>
      </c>
      <c r="F56" s="100" t="s">
        <v>12</v>
      </c>
      <c r="G56" s="96">
        <v>1</v>
      </c>
      <c r="H56" s="101">
        <v>111</v>
      </c>
    </row>
    <row r="57" spans="1:8" ht="24.6" x14ac:dyDescent="0.3">
      <c r="A57" s="96" t="s">
        <v>218</v>
      </c>
      <c r="B57" s="97" t="s">
        <v>219</v>
      </c>
      <c r="C57" s="96" t="s">
        <v>27</v>
      </c>
      <c r="D57" s="108">
        <v>2361.9499999999998</v>
      </c>
      <c r="E57" s="99" t="s">
        <v>11</v>
      </c>
      <c r="F57" s="100" t="s">
        <v>12</v>
      </c>
      <c r="G57" s="96">
        <v>1</v>
      </c>
      <c r="H57" s="101">
        <v>224</v>
      </c>
    </row>
    <row r="58" spans="1:8" x14ac:dyDescent="0.3">
      <c r="A58" s="96" t="s">
        <v>220</v>
      </c>
      <c r="B58" s="97" t="s">
        <v>221</v>
      </c>
      <c r="C58" s="96" t="s">
        <v>27</v>
      </c>
      <c r="D58" s="108">
        <v>5444.96</v>
      </c>
      <c r="E58" s="99" t="s">
        <v>24</v>
      </c>
      <c r="F58" s="100" t="s">
        <v>12</v>
      </c>
      <c r="G58" s="96">
        <v>1</v>
      </c>
      <c r="H58" s="101">
        <v>343</v>
      </c>
    </row>
    <row r="59" spans="1:8" x14ac:dyDescent="0.3">
      <c r="A59" s="96" t="s">
        <v>227</v>
      </c>
      <c r="B59" s="97" t="s">
        <v>228</v>
      </c>
      <c r="C59" s="96" t="s">
        <v>27</v>
      </c>
      <c r="D59" s="108">
        <v>6070.39</v>
      </c>
      <c r="E59" s="99" t="s">
        <v>16</v>
      </c>
      <c r="F59" s="100" t="s">
        <v>12</v>
      </c>
      <c r="G59" s="96">
        <v>1</v>
      </c>
      <c r="H59" s="101">
        <v>1156</v>
      </c>
    </row>
    <row r="60" spans="1:8" x14ac:dyDescent="0.3">
      <c r="A60" s="96" t="s">
        <v>229</v>
      </c>
      <c r="B60" s="97" t="s">
        <v>230</v>
      </c>
      <c r="C60" s="96" t="s">
        <v>27</v>
      </c>
      <c r="D60" s="108">
        <v>1962.77</v>
      </c>
      <c r="E60" s="99" t="s">
        <v>32</v>
      </c>
      <c r="F60" s="100" t="s">
        <v>12</v>
      </c>
      <c r="G60" s="96">
        <v>1</v>
      </c>
      <c r="H60" s="101">
        <v>285</v>
      </c>
    </row>
    <row r="61" spans="1:8" ht="48.6" x14ac:dyDescent="0.3">
      <c r="A61" s="90" t="s">
        <v>234</v>
      </c>
      <c r="B61" s="91" t="s">
        <v>235</v>
      </c>
      <c r="C61" s="90" t="s">
        <v>236</v>
      </c>
      <c r="D61" s="104">
        <v>432.64</v>
      </c>
      <c r="E61" s="93" t="s">
        <v>32</v>
      </c>
      <c r="F61" s="94" t="s">
        <v>12</v>
      </c>
      <c r="G61" s="90">
        <v>1</v>
      </c>
      <c r="H61" s="110">
        <v>258</v>
      </c>
    </row>
    <row r="62" spans="1:8" ht="36.6" x14ac:dyDescent="0.3">
      <c r="A62" s="90" t="s">
        <v>724</v>
      </c>
      <c r="B62" s="91" t="s">
        <v>9</v>
      </c>
      <c r="C62" s="90" t="s">
        <v>241</v>
      </c>
      <c r="D62" s="104">
        <v>1716.69</v>
      </c>
      <c r="E62" s="93" t="s">
        <v>16</v>
      </c>
      <c r="F62" s="109" t="s">
        <v>12</v>
      </c>
      <c r="G62" s="106">
        <v>3</v>
      </c>
      <c r="H62" s="44">
        <v>833</v>
      </c>
    </row>
    <row r="63" spans="1:8" x14ac:dyDescent="0.3">
      <c r="A63" s="90" t="s">
        <v>246</v>
      </c>
      <c r="B63" s="91" t="s">
        <v>9</v>
      </c>
      <c r="C63" s="90" t="s">
        <v>247</v>
      </c>
      <c r="D63" s="104">
        <v>1753.25</v>
      </c>
      <c r="E63" s="93" t="s">
        <v>32</v>
      </c>
      <c r="F63" s="94" t="s">
        <v>12</v>
      </c>
      <c r="G63" s="90">
        <v>2</v>
      </c>
      <c r="H63" s="120" t="s">
        <v>726</v>
      </c>
    </row>
    <row r="64" spans="1:8" x14ac:dyDescent="0.3">
      <c r="A64" s="96" t="s">
        <v>249</v>
      </c>
      <c r="B64" s="97" t="s">
        <v>250</v>
      </c>
      <c r="C64" s="96" t="s">
        <v>27</v>
      </c>
      <c r="D64" s="98">
        <v>2847.58</v>
      </c>
      <c r="E64" s="99" t="s">
        <v>32</v>
      </c>
      <c r="F64" s="100" t="s">
        <v>12</v>
      </c>
      <c r="G64" s="96">
        <v>1</v>
      </c>
      <c r="H64" s="101">
        <v>228</v>
      </c>
    </row>
    <row r="65" spans="1:8" x14ac:dyDescent="0.3">
      <c r="A65" s="42" t="s">
        <v>254</v>
      </c>
      <c r="B65" s="91" t="s">
        <v>255</v>
      </c>
      <c r="C65" s="42" t="s">
        <v>256</v>
      </c>
      <c r="D65" s="104">
        <v>844.56</v>
      </c>
      <c r="E65" s="42" t="s">
        <v>60</v>
      </c>
      <c r="F65" s="44" t="s">
        <v>12</v>
      </c>
      <c r="G65" s="44">
        <v>1</v>
      </c>
      <c r="H65" s="133" t="s">
        <v>727</v>
      </c>
    </row>
    <row r="66" spans="1:8" x14ac:dyDescent="0.3">
      <c r="A66" s="96" t="s">
        <v>267</v>
      </c>
      <c r="B66" s="97" t="s">
        <v>9</v>
      </c>
      <c r="C66" s="96" t="s">
        <v>27</v>
      </c>
      <c r="D66" s="98">
        <v>1515.74</v>
      </c>
      <c r="E66" s="99" t="s">
        <v>60</v>
      </c>
      <c r="F66" s="100" t="s">
        <v>12</v>
      </c>
      <c r="G66" s="96">
        <v>2</v>
      </c>
      <c r="H66" s="45" t="s">
        <v>728</v>
      </c>
    </row>
    <row r="67" spans="1:8" ht="24.6" x14ac:dyDescent="0.3">
      <c r="A67" s="96" t="s">
        <v>269</v>
      </c>
      <c r="B67" s="97" t="s">
        <v>270</v>
      </c>
      <c r="C67" s="96" t="s">
        <v>27</v>
      </c>
      <c r="D67" s="98">
        <v>1363.08</v>
      </c>
      <c r="E67" s="99" t="s">
        <v>32</v>
      </c>
      <c r="F67" s="100" t="s">
        <v>12</v>
      </c>
      <c r="G67" s="96">
        <v>1</v>
      </c>
      <c r="H67" s="111">
        <v>623</v>
      </c>
    </row>
    <row r="68" spans="1:8" x14ac:dyDescent="0.3">
      <c r="A68" s="96" t="s">
        <v>275</v>
      </c>
      <c r="B68" s="97" t="s">
        <v>276</v>
      </c>
      <c r="C68" s="96" t="s">
        <v>27</v>
      </c>
      <c r="D68" s="98">
        <v>10361.049999999999</v>
      </c>
      <c r="E68" s="99" t="s">
        <v>32</v>
      </c>
      <c r="F68" s="100" t="s">
        <v>12</v>
      </c>
      <c r="G68" s="96">
        <v>1</v>
      </c>
      <c r="H68" s="111">
        <v>1273</v>
      </c>
    </row>
    <row r="69" spans="1:8" x14ac:dyDescent="0.3">
      <c r="A69" s="75" t="s">
        <v>284</v>
      </c>
      <c r="B69" s="75" t="s">
        <v>285</v>
      </c>
      <c r="C69" s="75" t="s">
        <v>256</v>
      </c>
      <c r="D69" s="95">
        <v>1838.4</v>
      </c>
      <c r="E69" s="113" t="s">
        <v>24</v>
      </c>
      <c r="F69" s="44" t="s">
        <v>12</v>
      </c>
      <c r="G69" s="75">
        <v>1</v>
      </c>
      <c r="H69" s="114" t="s">
        <v>727</v>
      </c>
    </row>
    <row r="70" spans="1:8" x14ac:dyDescent="0.3">
      <c r="A70" s="96" t="s">
        <v>286</v>
      </c>
      <c r="B70" s="97" t="s">
        <v>287</v>
      </c>
      <c r="C70" s="96" t="s">
        <v>27</v>
      </c>
      <c r="D70" s="98">
        <v>4474.6099999999997</v>
      </c>
      <c r="E70" s="99" t="s">
        <v>16</v>
      </c>
      <c r="F70" s="100" t="s">
        <v>12</v>
      </c>
      <c r="G70" s="96">
        <v>1</v>
      </c>
      <c r="H70" s="111">
        <v>394</v>
      </c>
    </row>
    <row r="71" spans="1:8" ht="24.6" x14ac:dyDescent="0.3">
      <c r="A71" s="90" t="s">
        <v>288</v>
      </c>
      <c r="B71" s="91" t="s">
        <v>289</v>
      </c>
      <c r="C71" s="90" t="s">
        <v>290</v>
      </c>
      <c r="D71" s="104">
        <v>724.27</v>
      </c>
      <c r="E71" s="93" t="s">
        <v>32</v>
      </c>
      <c r="F71" s="94" t="s">
        <v>12</v>
      </c>
      <c r="G71" s="90">
        <v>1</v>
      </c>
      <c r="H71" s="110">
        <v>62</v>
      </c>
    </row>
    <row r="72" spans="1:8" x14ac:dyDescent="0.3">
      <c r="A72" s="90" t="s">
        <v>297</v>
      </c>
      <c r="B72" s="91" t="s">
        <v>298</v>
      </c>
      <c r="C72" s="90" t="s">
        <v>299</v>
      </c>
      <c r="D72" s="104">
        <v>911.52</v>
      </c>
      <c r="E72" s="93" t="s">
        <v>32</v>
      </c>
      <c r="F72" s="94" t="s">
        <v>12</v>
      </c>
      <c r="G72" s="90">
        <v>1</v>
      </c>
      <c r="H72" s="110">
        <v>651</v>
      </c>
    </row>
    <row r="73" spans="1:8" x14ac:dyDescent="0.3">
      <c r="A73" s="96" t="s">
        <v>302</v>
      </c>
      <c r="B73" s="97" t="s">
        <v>303</v>
      </c>
      <c r="C73" s="115" t="s">
        <v>729</v>
      </c>
      <c r="D73" s="98">
        <v>5495.53</v>
      </c>
      <c r="E73" s="99" t="s">
        <v>32</v>
      </c>
      <c r="F73" s="100" t="s">
        <v>12</v>
      </c>
      <c r="G73" s="96">
        <v>1</v>
      </c>
      <c r="H73" s="111">
        <v>1056</v>
      </c>
    </row>
    <row r="74" spans="1:8" x14ac:dyDescent="0.3">
      <c r="A74" s="96" t="s">
        <v>311</v>
      </c>
      <c r="B74" s="97" t="s">
        <v>312</v>
      </c>
      <c r="C74" s="96" t="s">
        <v>27</v>
      </c>
      <c r="D74" s="98">
        <v>3472.08</v>
      </c>
      <c r="E74" s="99" t="s">
        <v>16</v>
      </c>
      <c r="F74" s="100" t="s">
        <v>12</v>
      </c>
      <c r="G74" s="96">
        <v>1</v>
      </c>
      <c r="H74" s="101">
        <v>2661</v>
      </c>
    </row>
    <row r="75" spans="1:8" ht="24.6" x14ac:dyDescent="0.3">
      <c r="A75" s="90" t="s">
        <v>318</v>
      </c>
      <c r="B75" s="91" t="s">
        <v>319</v>
      </c>
      <c r="C75" s="90" t="s">
        <v>320</v>
      </c>
      <c r="D75" s="104">
        <v>981.06</v>
      </c>
      <c r="E75" s="93" t="s">
        <v>32</v>
      </c>
      <c r="F75" s="94" t="s">
        <v>12</v>
      </c>
      <c r="G75" s="90">
        <v>1</v>
      </c>
      <c r="H75" s="116">
        <v>224</v>
      </c>
    </row>
    <row r="76" spans="1:8" x14ac:dyDescent="0.3">
      <c r="A76" s="96" t="s">
        <v>321</v>
      </c>
      <c r="B76" s="97" t="s">
        <v>322</v>
      </c>
      <c r="C76" s="96" t="s">
        <v>27</v>
      </c>
      <c r="D76" s="98">
        <v>1215.92</v>
      </c>
      <c r="E76" s="99" t="s">
        <v>11</v>
      </c>
      <c r="F76" s="100" t="s">
        <v>12</v>
      </c>
      <c r="G76" s="96">
        <v>1</v>
      </c>
      <c r="H76" s="111">
        <v>364</v>
      </c>
    </row>
    <row r="77" spans="1:8" x14ac:dyDescent="0.3">
      <c r="A77" s="96" t="s">
        <v>323</v>
      </c>
      <c r="B77" s="97" t="s">
        <v>324</v>
      </c>
      <c r="C77" s="96" t="s">
        <v>27</v>
      </c>
      <c r="D77" s="98">
        <v>1850.56</v>
      </c>
      <c r="E77" s="99" t="s">
        <v>11</v>
      </c>
      <c r="F77" s="100" t="s">
        <v>12</v>
      </c>
      <c r="G77" s="96">
        <v>1</v>
      </c>
      <c r="H77" s="111">
        <v>442</v>
      </c>
    </row>
    <row r="78" spans="1:8" x14ac:dyDescent="0.3">
      <c r="A78" s="96" t="s">
        <v>330</v>
      </c>
      <c r="B78" s="97" t="s">
        <v>331</v>
      </c>
      <c r="C78" s="96" t="s">
        <v>27</v>
      </c>
      <c r="D78" s="98">
        <v>1829.4</v>
      </c>
      <c r="E78" s="99" t="s">
        <v>11</v>
      </c>
      <c r="F78" s="100" t="s">
        <v>12</v>
      </c>
      <c r="G78" s="96">
        <v>1</v>
      </c>
      <c r="H78" s="45">
        <v>103</v>
      </c>
    </row>
    <row r="79" spans="1:8" x14ac:dyDescent="0.3">
      <c r="A79" s="96" t="s">
        <v>332</v>
      </c>
      <c r="B79" s="97" t="s">
        <v>333</v>
      </c>
      <c r="C79" s="96" t="s">
        <v>27</v>
      </c>
      <c r="D79" s="98">
        <v>7435.31</v>
      </c>
      <c r="E79" s="99" t="s">
        <v>16</v>
      </c>
      <c r="F79" s="100" t="s">
        <v>12</v>
      </c>
      <c r="G79" s="96">
        <v>1</v>
      </c>
      <c r="H79" s="111">
        <v>564</v>
      </c>
    </row>
    <row r="80" spans="1:8" ht="24.6" x14ac:dyDescent="0.3">
      <c r="A80" s="96" t="s">
        <v>335</v>
      </c>
      <c r="B80" s="97" t="s">
        <v>9</v>
      </c>
      <c r="C80" s="96" t="s">
        <v>279</v>
      </c>
      <c r="D80" s="98">
        <v>3334.8</v>
      </c>
      <c r="E80" s="99" t="s">
        <v>24</v>
      </c>
      <c r="F80" s="100" t="s">
        <v>12</v>
      </c>
      <c r="G80" s="96">
        <v>26</v>
      </c>
      <c r="H80" s="112">
        <v>6993</v>
      </c>
    </row>
    <row r="81" spans="1:8" x14ac:dyDescent="0.3">
      <c r="A81" s="96" t="s">
        <v>343</v>
      </c>
      <c r="B81" s="97" t="s">
        <v>344</v>
      </c>
      <c r="C81" s="96" t="s">
        <v>27</v>
      </c>
      <c r="D81" s="98">
        <v>974.95</v>
      </c>
      <c r="E81" s="99" t="s">
        <v>11</v>
      </c>
      <c r="F81" s="100" t="s">
        <v>12</v>
      </c>
      <c r="G81" s="96">
        <v>1</v>
      </c>
      <c r="H81" s="111">
        <v>1579</v>
      </c>
    </row>
    <row r="82" spans="1:8" x14ac:dyDescent="0.3">
      <c r="A82" s="96" t="s">
        <v>345</v>
      </c>
      <c r="B82" s="97" t="s">
        <v>346</v>
      </c>
      <c r="C82" s="96" t="s">
        <v>27</v>
      </c>
      <c r="D82" s="98">
        <v>2938.62</v>
      </c>
      <c r="E82" s="99" t="s">
        <v>60</v>
      </c>
      <c r="F82" s="100" t="s">
        <v>12</v>
      </c>
      <c r="G82" s="96">
        <v>1</v>
      </c>
      <c r="H82" s="111">
        <v>601</v>
      </c>
    </row>
    <row r="83" spans="1:8" x14ac:dyDescent="0.3">
      <c r="A83" s="96" t="s">
        <v>347</v>
      </c>
      <c r="B83" s="97" t="s">
        <v>348</v>
      </c>
      <c r="C83" s="96" t="s">
        <v>27</v>
      </c>
      <c r="D83" s="98">
        <v>1891.94</v>
      </c>
      <c r="E83" s="99" t="s">
        <v>60</v>
      </c>
      <c r="F83" s="100" t="s">
        <v>12</v>
      </c>
      <c r="G83" s="96">
        <v>1</v>
      </c>
      <c r="H83" s="111">
        <v>172</v>
      </c>
    </row>
    <row r="84" spans="1:8" x14ac:dyDescent="0.3">
      <c r="A84" s="96" t="s">
        <v>349</v>
      </c>
      <c r="B84" s="97" t="s">
        <v>350</v>
      </c>
      <c r="C84" s="96" t="s">
        <v>27</v>
      </c>
      <c r="D84" s="98">
        <v>8476.4599999999991</v>
      </c>
      <c r="E84" s="99" t="s">
        <v>32</v>
      </c>
      <c r="F84" s="100" t="s">
        <v>12</v>
      </c>
      <c r="G84" s="96">
        <v>1</v>
      </c>
      <c r="H84" s="111">
        <v>5377</v>
      </c>
    </row>
    <row r="85" spans="1:8" x14ac:dyDescent="0.3">
      <c r="A85" s="96" t="s">
        <v>359</v>
      </c>
      <c r="B85" s="97" t="s">
        <v>360</v>
      </c>
      <c r="C85" s="96" t="s">
        <v>27</v>
      </c>
      <c r="D85" s="98">
        <v>361.45</v>
      </c>
      <c r="E85" s="99" t="s">
        <v>11</v>
      </c>
      <c r="F85" s="100" t="s">
        <v>12</v>
      </c>
      <c r="G85" s="96">
        <v>1</v>
      </c>
      <c r="H85" s="111">
        <v>546</v>
      </c>
    </row>
    <row r="86" spans="1:8" ht="24.6" x14ac:dyDescent="0.3">
      <c r="A86" s="90" t="s">
        <v>369</v>
      </c>
      <c r="B86" s="91" t="s">
        <v>370</v>
      </c>
      <c r="C86" s="90" t="s">
        <v>56</v>
      </c>
      <c r="D86" s="104">
        <v>1266.23</v>
      </c>
      <c r="E86" s="93" t="s">
        <v>32</v>
      </c>
      <c r="F86" s="94" t="s">
        <v>12</v>
      </c>
      <c r="G86" s="90">
        <v>1</v>
      </c>
      <c r="H86" s="103">
        <v>679</v>
      </c>
    </row>
    <row r="87" spans="1:8" ht="36.6" x14ac:dyDescent="0.3">
      <c r="A87" s="90" t="s">
        <v>373</v>
      </c>
      <c r="B87" s="91" t="s">
        <v>374</v>
      </c>
      <c r="C87" s="90" t="s">
        <v>375</v>
      </c>
      <c r="D87" s="104">
        <v>3327.92</v>
      </c>
      <c r="E87" s="93" t="s">
        <v>16</v>
      </c>
      <c r="F87" s="94" t="s">
        <v>12</v>
      </c>
      <c r="G87" s="90">
        <v>1</v>
      </c>
      <c r="H87" s="116">
        <v>5405</v>
      </c>
    </row>
    <row r="88" spans="1:8" x14ac:dyDescent="0.3">
      <c r="A88" s="96" t="s">
        <v>376</v>
      </c>
      <c r="B88" s="97" t="s">
        <v>377</v>
      </c>
      <c r="C88" s="96" t="s">
        <v>27</v>
      </c>
      <c r="D88" s="98">
        <v>1061.4000000000001</v>
      </c>
      <c r="E88" s="99" t="s">
        <v>32</v>
      </c>
      <c r="F88" s="100" t="s">
        <v>12</v>
      </c>
      <c r="G88" s="96">
        <v>1</v>
      </c>
      <c r="H88" s="111">
        <v>132</v>
      </c>
    </row>
    <row r="89" spans="1:8" ht="24.6" x14ac:dyDescent="0.3">
      <c r="A89" s="90" t="s">
        <v>378</v>
      </c>
      <c r="B89" s="91" t="s">
        <v>379</v>
      </c>
      <c r="C89" s="90" t="s">
        <v>380</v>
      </c>
      <c r="D89" s="104">
        <v>2754.06</v>
      </c>
      <c r="E89" s="93" t="s">
        <v>32</v>
      </c>
      <c r="F89" s="94" t="s">
        <v>12</v>
      </c>
      <c r="G89" s="90">
        <v>1</v>
      </c>
      <c r="H89" s="112">
        <v>55</v>
      </c>
    </row>
    <row r="90" spans="1:8" x14ac:dyDescent="0.3">
      <c r="A90" s="96" t="s">
        <v>381</v>
      </c>
      <c r="B90" s="97" t="s">
        <v>382</v>
      </c>
      <c r="C90" s="96" t="s">
        <v>27</v>
      </c>
      <c r="D90" s="98">
        <v>6832.86</v>
      </c>
      <c r="E90" s="99" t="s">
        <v>16</v>
      </c>
      <c r="F90" s="100" t="s">
        <v>12</v>
      </c>
      <c r="G90" s="96">
        <v>1</v>
      </c>
      <c r="H90" s="111">
        <v>264</v>
      </c>
    </row>
    <row r="91" spans="1:8" ht="24.6" x14ac:dyDescent="0.3">
      <c r="A91" s="90" t="s">
        <v>383</v>
      </c>
      <c r="B91" s="91" t="s">
        <v>384</v>
      </c>
      <c r="C91" s="90" t="s">
        <v>385</v>
      </c>
      <c r="D91" s="104">
        <v>2642.04</v>
      </c>
      <c r="E91" s="93" t="s">
        <v>32</v>
      </c>
      <c r="F91" s="94" t="s">
        <v>12</v>
      </c>
      <c r="G91" s="90">
        <v>1</v>
      </c>
      <c r="H91" s="110">
        <v>670</v>
      </c>
    </row>
    <row r="92" spans="1:8" x14ac:dyDescent="0.3">
      <c r="A92" s="96" t="s">
        <v>386</v>
      </c>
      <c r="B92" s="97" t="s">
        <v>387</v>
      </c>
      <c r="C92" s="96" t="s">
        <v>27</v>
      </c>
      <c r="D92" s="98">
        <v>3057.26</v>
      </c>
      <c r="E92" s="99" t="s">
        <v>16</v>
      </c>
      <c r="F92" s="100" t="s">
        <v>12</v>
      </c>
      <c r="G92" s="96">
        <v>1</v>
      </c>
      <c r="H92" s="111">
        <v>252</v>
      </c>
    </row>
    <row r="93" spans="1:8" x14ac:dyDescent="0.3">
      <c r="A93" s="96" t="s">
        <v>388</v>
      </c>
      <c r="B93" s="97" t="s">
        <v>9</v>
      </c>
      <c r="C93" s="96" t="s">
        <v>27</v>
      </c>
      <c r="D93" s="98">
        <v>16230.94</v>
      </c>
      <c r="E93" s="99" t="s">
        <v>16</v>
      </c>
      <c r="F93" s="100" t="s">
        <v>12</v>
      </c>
      <c r="G93" s="96">
        <v>2</v>
      </c>
      <c r="H93" s="45" t="s">
        <v>731</v>
      </c>
    </row>
    <row r="94" spans="1:8" x14ac:dyDescent="0.3">
      <c r="A94" s="96" t="s">
        <v>392</v>
      </c>
      <c r="B94" s="97" t="s">
        <v>393</v>
      </c>
      <c r="C94" s="96" t="s">
        <v>27</v>
      </c>
      <c r="D94" s="98">
        <v>7484.99</v>
      </c>
      <c r="E94" s="99" t="s">
        <v>60</v>
      </c>
      <c r="F94" s="100" t="s">
        <v>12</v>
      </c>
      <c r="G94" s="96">
        <v>1</v>
      </c>
      <c r="H94" s="101">
        <v>2031</v>
      </c>
    </row>
    <row r="95" spans="1:8" x14ac:dyDescent="0.3">
      <c r="A95" s="96" t="s">
        <v>394</v>
      </c>
      <c r="B95" s="97" t="s">
        <v>395</v>
      </c>
      <c r="C95" s="96" t="s">
        <v>27</v>
      </c>
      <c r="D95" s="98">
        <v>4791.01</v>
      </c>
      <c r="E95" s="99" t="s">
        <v>60</v>
      </c>
      <c r="F95" s="100" t="s">
        <v>12</v>
      </c>
      <c r="G95" s="96">
        <v>1</v>
      </c>
      <c r="H95" s="111">
        <v>405</v>
      </c>
    </row>
    <row r="96" spans="1:8" x14ac:dyDescent="0.3">
      <c r="A96" s="96" t="s">
        <v>396</v>
      </c>
      <c r="B96" s="97" t="s">
        <v>397</v>
      </c>
      <c r="C96" s="96" t="s">
        <v>27</v>
      </c>
      <c r="D96" s="98">
        <v>6657.19</v>
      </c>
      <c r="E96" s="99" t="s">
        <v>24</v>
      </c>
      <c r="F96" s="100" t="s">
        <v>12</v>
      </c>
      <c r="G96" s="96">
        <v>1</v>
      </c>
      <c r="H96" s="111">
        <v>1506</v>
      </c>
    </row>
    <row r="97" spans="1:8" x14ac:dyDescent="0.3">
      <c r="A97" s="96" t="s">
        <v>398</v>
      </c>
      <c r="B97" s="97" t="s">
        <v>399</v>
      </c>
      <c r="C97" s="96" t="s">
        <v>27</v>
      </c>
      <c r="D97" s="98">
        <v>3875.86</v>
      </c>
      <c r="E97" s="99" t="s">
        <v>32</v>
      </c>
      <c r="F97" s="100" t="s">
        <v>12</v>
      </c>
      <c r="G97" s="96">
        <v>1</v>
      </c>
      <c r="H97" s="111">
        <v>2991</v>
      </c>
    </row>
    <row r="98" spans="1:8" x14ac:dyDescent="0.3">
      <c r="A98" s="96" t="s">
        <v>400</v>
      </c>
      <c r="B98" s="97" t="s">
        <v>401</v>
      </c>
      <c r="C98" s="96" t="s">
        <v>27</v>
      </c>
      <c r="D98" s="98">
        <v>9792.64</v>
      </c>
      <c r="E98" s="99" t="s">
        <v>24</v>
      </c>
      <c r="F98" s="100" t="s">
        <v>12</v>
      </c>
      <c r="G98" s="96">
        <v>1</v>
      </c>
      <c r="H98" s="111">
        <v>2063</v>
      </c>
    </row>
    <row r="99" spans="1:8" ht="24.6" x14ac:dyDescent="0.3">
      <c r="A99" s="90" t="s">
        <v>408</v>
      </c>
      <c r="B99" s="91" t="s">
        <v>409</v>
      </c>
      <c r="C99" s="90" t="s">
        <v>385</v>
      </c>
      <c r="D99" s="104">
        <v>1996.75</v>
      </c>
      <c r="E99" s="93" t="s">
        <v>32</v>
      </c>
      <c r="F99" s="94" t="s">
        <v>12</v>
      </c>
      <c r="G99" s="90">
        <v>1</v>
      </c>
      <c r="H99" s="110">
        <v>501</v>
      </c>
    </row>
    <row r="100" spans="1:8" x14ac:dyDescent="0.3">
      <c r="A100" s="96" t="s">
        <v>416</v>
      </c>
      <c r="B100" s="97" t="s">
        <v>417</v>
      </c>
      <c r="C100" s="96" t="s">
        <v>27</v>
      </c>
      <c r="D100" s="98">
        <v>5130.3999999999996</v>
      </c>
      <c r="E100" s="99" t="s">
        <v>32</v>
      </c>
      <c r="F100" s="100" t="s">
        <v>12</v>
      </c>
      <c r="G100" s="96">
        <v>1</v>
      </c>
      <c r="H100" s="111">
        <v>251</v>
      </c>
    </row>
    <row r="101" spans="1:8" ht="36.6" x14ac:dyDescent="0.3">
      <c r="A101" s="90" t="s">
        <v>418</v>
      </c>
      <c r="B101" s="91" t="s">
        <v>419</v>
      </c>
      <c r="C101" s="90" t="s">
        <v>420</v>
      </c>
      <c r="D101" s="104">
        <v>1201.3</v>
      </c>
      <c r="E101" s="93" t="s">
        <v>32</v>
      </c>
      <c r="F101" s="94" t="s">
        <v>12</v>
      </c>
      <c r="G101" s="90">
        <v>1</v>
      </c>
      <c r="H101" s="110">
        <v>2038</v>
      </c>
    </row>
    <row r="102" spans="1:8" ht="36.6" x14ac:dyDescent="0.3">
      <c r="A102" s="90" t="s">
        <v>423</v>
      </c>
      <c r="B102" s="91" t="s">
        <v>424</v>
      </c>
      <c r="C102" s="90" t="s">
        <v>425</v>
      </c>
      <c r="D102" s="104">
        <v>588.48</v>
      </c>
      <c r="E102" s="93" t="s">
        <v>32</v>
      </c>
      <c r="F102" s="94" t="s">
        <v>12</v>
      </c>
      <c r="G102" s="90">
        <v>1</v>
      </c>
      <c r="H102" s="116">
        <v>297</v>
      </c>
    </row>
    <row r="103" spans="1:8" x14ac:dyDescent="0.3">
      <c r="A103" s="96" t="s">
        <v>428</v>
      </c>
      <c r="B103" s="97" t="s">
        <v>429</v>
      </c>
      <c r="C103" s="96" t="s">
        <v>27</v>
      </c>
      <c r="D103" s="98">
        <v>3180.52</v>
      </c>
      <c r="E103" s="99" t="s">
        <v>24</v>
      </c>
      <c r="F103" s="100" t="s">
        <v>12</v>
      </c>
      <c r="G103" s="96">
        <v>1</v>
      </c>
      <c r="H103" s="111">
        <v>425</v>
      </c>
    </row>
    <row r="104" spans="1:8" x14ac:dyDescent="0.3">
      <c r="A104" s="96" t="s">
        <v>430</v>
      </c>
      <c r="B104" s="97" t="s">
        <v>431</v>
      </c>
      <c r="C104" s="96" t="s">
        <v>27</v>
      </c>
      <c r="D104" s="98">
        <v>9405.43</v>
      </c>
      <c r="E104" s="99" t="s">
        <v>60</v>
      </c>
      <c r="F104" s="100" t="s">
        <v>12</v>
      </c>
      <c r="G104" s="96">
        <v>1</v>
      </c>
      <c r="H104" s="101">
        <v>199</v>
      </c>
    </row>
    <row r="105" spans="1:8" ht="24.6" x14ac:dyDescent="0.3">
      <c r="A105" s="90" t="s">
        <v>434</v>
      </c>
      <c r="B105" s="91" t="s">
        <v>435</v>
      </c>
      <c r="C105" s="90" t="s">
        <v>436</v>
      </c>
      <c r="D105" s="104">
        <v>1411.98</v>
      </c>
      <c r="E105" s="93" t="s">
        <v>32</v>
      </c>
      <c r="F105" s="94" t="s">
        <v>12</v>
      </c>
      <c r="G105" s="90">
        <v>1</v>
      </c>
      <c r="H105" s="110">
        <v>125</v>
      </c>
    </row>
    <row r="106" spans="1:8" x14ac:dyDescent="0.3">
      <c r="A106" s="96" t="s">
        <v>441</v>
      </c>
      <c r="B106" s="97" t="s">
        <v>442</v>
      </c>
      <c r="C106" s="96" t="s">
        <v>27</v>
      </c>
      <c r="D106" s="98">
        <v>7211.81</v>
      </c>
      <c r="E106" s="99" t="s">
        <v>32</v>
      </c>
      <c r="F106" s="100" t="s">
        <v>12</v>
      </c>
      <c r="G106" s="96">
        <v>1</v>
      </c>
      <c r="H106" s="111">
        <v>488</v>
      </c>
    </row>
    <row r="107" spans="1:8" ht="24.6" x14ac:dyDescent="0.3">
      <c r="A107" s="90" t="s">
        <v>445</v>
      </c>
      <c r="B107" s="91" t="s">
        <v>446</v>
      </c>
      <c r="C107" s="90" t="s">
        <v>56</v>
      </c>
      <c r="D107" s="104">
        <v>1444.81</v>
      </c>
      <c r="E107" s="93" t="s">
        <v>32</v>
      </c>
      <c r="F107" s="94" t="s">
        <v>12</v>
      </c>
      <c r="G107" s="90">
        <v>1</v>
      </c>
      <c r="H107" s="116">
        <v>673</v>
      </c>
    </row>
    <row r="108" spans="1:8" x14ac:dyDescent="0.3">
      <c r="A108" s="96" t="s">
        <v>447</v>
      </c>
      <c r="B108" s="97" t="s">
        <v>448</v>
      </c>
      <c r="C108" s="96" t="s">
        <v>27</v>
      </c>
      <c r="D108" s="98">
        <v>3641.32</v>
      </c>
      <c r="E108" s="99" t="s">
        <v>60</v>
      </c>
      <c r="F108" s="100" t="s">
        <v>12</v>
      </c>
      <c r="G108" s="96">
        <v>1</v>
      </c>
      <c r="H108" s="111">
        <v>777</v>
      </c>
    </row>
    <row r="109" spans="1:8" x14ac:dyDescent="0.3">
      <c r="A109" s="96" t="s">
        <v>449</v>
      </c>
      <c r="B109" s="97" t="s">
        <v>450</v>
      </c>
      <c r="C109" s="96" t="s">
        <v>27</v>
      </c>
      <c r="D109" s="98">
        <v>7981.64</v>
      </c>
      <c r="E109" s="99" t="s">
        <v>16</v>
      </c>
      <c r="F109" s="100" t="s">
        <v>12</v>
      </c>
      <c r="G109" s="96">
        <v>1</v>
      </c>
      <c r="H109" s="111">
        <v>1641</v>
      </c>
    </row>
    <row r="110" spans="1:8" x14ac:dyDescent="0.3">
      <c r="A110" s="90" t="s">
        <v>451</v>
      </c>
      <c r="B110" s="91" t="s">
        <v>452</v>
      </c>
      <c r="C110" s="90" t="s">
        <v>453</v>
      </c>
      <c r="D110" s="104">
        <v>369.32</v>
      </c>
      <c r="E110" s="93" t="s">
        <v>32</v>
      </c>
      <c r="F110" s="94" t="s">
        <v>12</v>
      </c>
      <c r="G110" s="90">
        <v>1</v>
      </c>
      <c r="H110" s="116">
        <v>29</v>
      </c>
    </row>
    <row r="111" spans="1:8" x14ac:dyDescent="0.3">
      <c r="A111" s="96" t="s">
        <v>454</v>
      </c>
      <c r="B111" s="97" t="s">
        <v>455</v>
      </c>
      <c r="C111" s="96" t="s">
        <v>27</v>
      </c>
      <c r="D111" s="98">
        <v>3731.45</v>
      </c>
      <c r="E111" s="99" t="s">
        <v>32</v>
      </c>
      <c r="F111" s="100" t="s">
        <v>12</v>
      </c>
      <c r="G111" s="96">
        <v>1</v>
      </c>
      <c r="H111" s="111">
        <v>1940</v>
      </c>
    </row>
    <row r="112" spans="1:8" x14ac:dyDescent="0.3">
      <c r="A112" s="34" t="s">
        <v>456</v>
      </c>
      <c r="B112" s="35" t="s">
        <v>457</v>
      </c>
      <c r="C112" s="34" t="s">
        <v>50</v>
      </c>
      <c r="D112" s="36">
        <v>0</v>
      </c>
      <c r="E112" s="34" t="s">
        <v>32</v>
      </c>
      <c r="F112" s="31" t="s">
        <v>12</v>
      </c>
      <c r="G112" s="34">
        <v>1</v>
      </c>
      <c r="H112" s="37">
        <v>1961</v>
      </c>
    </row>
    <row r="113" spans="1:8" ht="48.6" x14ac:dyDescent="0.3">
      <c r="A113" s="90" t="s">
        <v>460</v>
      </c>
      <c r="B113" s="91" t="s">
        <v>461</v>
      </c>
      <c r="C113" s="90" t="s">
        <v>236</v>
      </c>
      <c r="D113" s="104">
        <v>921.26</v>
      </c>
      <c r="E113" s="93" t="s">
        <v>32</v>
      </c>
      <c r="F113" s="94" t="s">
        <v>12</v>
      </c>
      <c r="G113" s="90">
        <v>1</v>
      </c>
      <c r="H113" s="110">
        <v>859</v>
      </c>
    </row>
    <row r="114" spans="1:8" ht="24.6" x14ac:dyDescent="0.3">
      <c r="A114" s="90" t="s">
        <v>464</v>
      </c>
      <c r="B114" s="91" t="s">
        <v>465</v>
      </c>
      <c r="C114" s="90" t="s">
        <v>41</v>
      </c>
      <c r="D114" s="104">
        <v>1189.1199999999999</v>
      </c>
      <c r="E114" s="93" t="s">
        <v>24</v>
      </c>
      <c r="F114" s="94" t="s">
        <v>12</v>
      </c>
      <c r="G114" s="90">
        <v>1</v>
      </c>
      <c r="H114" s="116">
        <v>62</v>
      </c>
    </row>
    <row r="115" spans="1:8" x14ac:dyDescent="0.3">
      <c r="A115" s="96" t="s">
        <v>466</v>
      </c>
      <c r="B115" s="97" t="s">
        <v>467</v>
      </c>
      <c r="C115" s="96" t="s">
        <v>27</v>
      </c>
      <c r="D115" s="98">
        <v>4497.6099999999997</v>
      </c>
      <c r="E115" s="99" t="s">
        <v>32</v>
      </c>
      <c r="F115" s="100" t="s">
        <v>12</v>
      </c>
      <c r="G115" s="96">
        <v>1</v>
      </c>
      <c r="H115" s="111">
        <v>89</v>
      </c>
    </row>
    <row r="116" spans="1:8" ht="36.6" x14ac:dyDescent="0.3">
      <c r="A116" s="90" t="s">
        <v>474</v>
      </c>
      <c r="B116" s="91" t="s">
        <v>475</v>
      </c>
      <c r="C116" s="90" t="s">
        <v>476</v>
      </c>
      <c r="D116" s="95">
        <v>227.12</v>
      </c>
      <c r="E116" s="93" t="s">
        <v>60</v>
      </c>
      <c r="F116" s="94" t="s">
        <v>12</v>
      </c>
      <c r="G116" s="90">
        <v>1</v>
      </c>
      <c r="H116" s="110">
        <v>3</v>
      </c>
    </row>
    <row r="117" spans="1:8" x14ac:dyDescent="0.3">
      <c r="A117" s="96" t="s">
        <v>477</v>
      </c>
      <c r="B117" s="97" t="s">
        <v>478</v>
      </c>
      <c r="C117" s="96" t="s">
        <v>27</v>
      </c>
      <c r="D117" s="98">
        <v>603.35</v>
      </c>
      <c r="E117" s="99" t="s">
        <v>11</v>
      </c>
      <c r="F117" s="100" t="s">
        <v>12</v>
      </c>
      <c r="G117" s="96">
        <v>1</v>
      </c>
      <c r="H117" s="111">
        <v>330</v>
      </c>
    </row>
    <row r="118" spans="1:8" x14ac:dyDescent="0.3">
      <c r="A118" s="96" t="s">
        <v>479</v>
      </c>
      <c r="B118" s="97" t="s">
        <v>480</v>
      </c>
      <c r="C118" s="96" t="s">
        <v>27</v>
      </c>
      <c r="D118" s="98">
        <v>2325.14</v>
      </c>
      <c r="E118" s="99" t="s">
        <v>11</v>
      </c>
      <c r="F118" s="100" t="s">
        <v>12</v>
      </c>
      <c r="G118" s="96">
        <v>1</v>
      </c>
      <c r="H118" s="111">
        <v>377</v>
      </c>
    </row>
    <row r="119" spans="1:8" ht="24.6" x14ac:dyDescent="0.3">
      <c r="A119" s="90" t="s">
        <v>481</v>
      </c>
      <c r="B119" s="91" t="s">
        <v>482</v>
      </c>
      <c r="C119" s="90" t="s">
        <v>483</v>
      </c>
      <c r="D119" s="104">
        <v>3131.5</v>
      </c>
      <c r="E119" s="93" t="s">
        <v>32</v>
      </c>
      <c r="F119" s="94" t="s">
        <v>12</v>
      </c>
      <c r="G119" s="90">
        <v>1</v>
      </c>
      <c r="H119" s="116">
        <v>2365</v>
      </c>
    </row>
    <row r="120" spans="1:8" x14ac:dyDescent="0.3">
      <c r="A120" s="90" t="s">
        <v>484</v>
      </c>
      <c r="B120" s="91" t="s">
        <v>485</v>
      </c>
      <c r="C120" s="106" t="s">
        <v>50</v>
      </c>
      <c r="D120" s="104">
        <v>353.09</v>
      </c>
      <c r="E120" s="93" t="s">
        <v>32</v>
      </c>
      <c r="F120" s="94" t="s">
        <v>12</v>
      </c>
      <c r="G120" s="90">
        <v>1</v>
      </c>
      <c r="H120" s="37">
        <v>106</v>
      </c>
    </row>
    <row r="121" spans="1:8" ht="24.6" x14ac:dyDescent="0.3">
      <c r="A121" s="90" t="s">
        <v>491</v>
      </c>
      <c r="B121" s="91" t="s">
        <v>492</v>
      </c>
      <c r="C121" s="90" t="s">
        <v>105</v>
      </c>
      <c r="D121" s="104">
        <v>1817.38</v>
      </c>
      <c r="E121" s="93" t="s">
        <v>24</v>
      </c>
      <c r="F121" s="94" t="s">
        <v>12</v>
      </c>
      <c r="G121" s="90">
        <v>1</v>
      </c>
      <c r="H121" s="112">
        <v>230</v>
      </c>
    </row>
    <row r="122" spans="1:8" ht="24.6" x14ac:dyDescent="0.3">
      <c r="A122" s="90" t="s">
        <v>493</v>
      </c>
      <c r="B122" s="91" t="s">
        <v>494</v>
      </c>
      <c r="C122" s="90" t="s">
        <v>105</v>
      </c>
      <c r="D122" s="104">
        <v>1817.38</v>
      </c>
      <c r="E122" s="93" t="s">
        <v>24</v>
      </c>
      <c r="F122" s="94" t="s">
        <v>12</v>
      </c>
      <c r="G122" s="90">
        <v>1</v>
      </c>
      <c r="H122" s="23">
        <v>532</v>
      </c>
    </row>
    <row r="123" spans="1:8" ht="24.6" x14ac:dyDescent="0.3">
      <c r="A123" s="90" t="s">
        <v>501</v>
      </c>
      <c r="B123" s="91" t="s">
        <v>9</v>
      </c>
      <c r="C123" s="90" t="s">
        <v>502</v>
      </c>
      <c r="D123" s="104">
        <v>1396.1</v>
      </c>
      <c r="E123" s="93" t="s">
        <v>24</v>
      </c>
      <c r="F123" s="94" t="s">
        <v>12</v>
      </c>
      <c r="G123" s="90">
        <v>3</v>
      </c>
      <c r="H123" s="110" t="s">
        <v>732</v>
      </c>
    </row>
    <row r="124" spans="1:8" x14ac:dyDescent="0.3">
      <c r="A124" s="96" t="s">
        <v>506</v>
      </c>
      <c r="B124" s="97" t="s">
        <v>507</v>
      </c>
      <c r="C124" s="96" t="s">
        <v>27</v>
      </c>
      <c r="D124" s="98">
        <v>1114.74</v>
      </c>
      <c r="E124" s="99" t="s">
        <v>32</v>
      </c>
      <c r="F124" s="100" t="s">
        <v>12</v>
      </c>
      <c r="G124" s="96">
        <v>1</v>
      </c>
      <c r="H124" s="111">
        <v>5418</v>
      </c>
    </row>
    <row r="125" spans="1:8" ht="24.6" x14ac:dyDescent="0.3">
      <c r="A125" s="90" t="s">
        <v>512</v>
      </c>
      <c r="B125" s="91" t="s">
        <v>513</v>
      </c>
      <c r="C125" s="90" t="s">
        <v>514</v>
      </c>
      <c r="D125" s="104">
        <v>169.64</v>
      </c>
      <c r="E125" s="93" t="s">
        <v>11</v>
      </c>
      <c r="F125" s="94" t="s">
        <v>12</v>
      </c>
      <c r="G125" s="90">
        <v>1</v>
      </c>
      <c r="H125" s="103">
        <v>307</v>
      </c>
    </row>
    <row r="126" spans="1:8" ht="24.6" x14ac:dyDescent="0.3">
      <c r="A126" s="90" t="s">
        <v>515</v>
      </c>
      <c r="B126" s="91" t="s">
        <v>516</v>
      </c>
      <c r="C126" s="90" t="s">
        <v>517</v>
      </c>
      <c r="D126" s="104">
        <v>137.99</v>
      </c>
      <c r="E126" s="93" t="s">
        <v>11</v>
      </c>
      <c r="F126" s="94" t="s">
        <v>12</v>
      </c>
      <c r="G126" s="90">
        <v>1</v>
      </c>
      <c r="H126" s="112">
        <v>88</v>
      </c>
    </row>
    <row r="127" spans="1:8" x14ac:dyDescent="0.3">
      <c r="A127" s="75" t="s">
        <v>529</v>
      </c>
      <c r="B127" s="75" t="s">
        <v>530</v>
      </c>
      <c r="C127" s="75" t="s">
        <v>256</v>
      </c>
      <c r="D127" s="95">
        <v>296.77999999999997</v>
      </c>
      <c r="E127" s="113" t="s">
        <v>60</v>
      </c>
      <c r="F127" s="44" t="s">
        <v>12</v>
      </c>
      <c r="G127" s="75">
        <v>1</v>
      </c>
      <c r="H127" s="114" t="s">
        <v>727</v>
      </c>
    </row>
    <row r="128" spans="1:8" x14ac:dyDescent="0.3">
      <c r="A128" s="75" t="s">
        <v>531</v>
      </c>
      <c r="B128" s="91" t="s">
        <v>532</v>
      </c>
      <c r="C128" s="75" t="s">
        <v>533</v>
      </c>
      <c r="D128" s="104">
        <v>1935.72</v>
      </c>
      <c r="E128" s="113" t="s">
        <v>60</v>
      </c>
      <c r="F128" s="44" t="s">
        <v>12</v>
      </c>
      <c r="G128" s="75">
        <v>1</v>
      </c>
      <c r="H128" s="116" t="s">
        <v>170</v>
      </c>
    </row>
    <row r="129" spans="1:8" ht="36.6" x14ac:dyDescent="0.3">
      <c r="A129" s="90" t="s">
        <v>534</v>
      </c>
      <c r="B129" s="91" t="s">
        <v>535</v>
      </c>
      <c r="C129" s="90" t="s">
        <v>536</v>
      </c>
      <c r="D129" s="104">
        <v>496.75</v>
      </c>
      <c r="E129" s="93" t="s">
        <v>60</v>
      </c>
      <c r="F129" s="94" t="s">
        <v>12</v>
      </c>
      <c r="G129" s="90">
        <v>1</v>
      </c>
      <c r="H129" s="116">
        <v>158</v>
      </c>
    </row>
    <row r="130" spans="1:8" ht="24.6" x14ac:dyDescent="0.3">
      <c r="A130" s="90" t="s">
        <v>540</v>
      </c>
      <c r="B130" s="91" t="s">
        <v>541</v>
      </c>
      <c r="C130" s="90" t="s">
        <v>436</v>
      </c>
      <c r="D130" s="104">
        <v>1805.96</v>
      </c>
      <c r="E130" s="93" t="s">
        <v>32</v>
      </c>
      <c r="F130" s="94" t="s">
        <v>12</v>
      </c>
      <c r="G130" s="90">
        <v>1</v>
      </c>
      <c r="H130" s="110">
        <v>538</v>
      </c>
    </row>
    <row r="131" spans="1:8" x14ac:dyDescent="0.3">
      <c r="A131" s="96" t="s">
        <v>542</v>
      </c>
      <c r="B131" s="97" t="s">
        <v>543</v>
      </c>
      <c r="C131" s="96" t="s">
        <v>27</v>
      </c>
      <c r="D131" s="98">
        <v>5840.45</v>
      </c>
      <c r="E131" s="99" t="s">
        <v>32</v>
      </c>
      <c r="F131" s="100" t="s">
        <v>12</v>
      </c>
      <c r="G131" s="96">
        <v>1</v>
      </c>
      <c r="H131" s="111">
        <v>174</v>
      </c>
    </row>
    <row r="132" spans="1:8" ht="48.6" x14ac:dyDescent="0.3">
      <c r="A132" s="90" t="s">
        <v>544</v>
      </c>
      <c r="B132" s="91" t="s">
        <v>545</v>
      </c>
      <c r="C132" s="90" t="s">
        <v>546</v>
      </c>
      <c r="D132" s="104">
        <v>676.14</v>
      </c>
      <c r="E132" s="93" t="s">
        <v>32</v>
      </c>
      <c r="F132" s="94" t="s">
        <v>12</v>
      </c>
      <c r="G132" s="90">
        <v>1</v>
      </c>
      <c r="H132" s="110">
        <v>396</v>
      </c>
    </row>
    <row r="133" spans="1:8" ht="24.6" x14ac:dyDescent="0.3">
      <c r="A133" s="96" t="s">
        <v>547</v>
      </c>
      <c r="B133" s="97" t="s">
        <v>548</v>
      </c>
      <c r="C133" s="96" t="s">
        <v>320</v>
      </c>
      <c r="D133" s="98">
        <v>8286.36</v>
      </c>
      <c r="E133" s="99" t="s">
        <v>549</v>
      </c>
      <c r="F133" s="100" t="s">
        <v>12</v>
      </c>
      <c r="G133" s="96">
        <v>1</v>
      </c>
      <c r="H133" s="112">
        <v>9555</v>
      </c>
    </row>
    <row r="134" spans="1:8" ht="24.6" x14ac:dyDescent="0.3">
      <c r="A134" s="96" t="s">
        <v>551</v>
      </c>
      <c r="B134" s="97" t="s">
        <v>552</v>
      </c>
      <c r="C134" s="96" t="s">
        <v>320</v>
      </c>
      <c r="D134" s="98">
        <v>3503.66</v>
      </c>
      <c r="E134" s="99" t="s">
        <v>32</v>
      </c>
      <c r="F134" s="100" t="s">
        <v>12</v>
      </c>
      <c r="G134" s="96">
        <v>1</v>
      </c>
      <c r="H134" s="112">
        <v>1318</v>
      </c>
    </row>
    <row r="135" spans="1:8" ht="24.6" x14ac:dyDescent="0.3">
      <c r="A135" s="96" t="s">
        <v>553</v>
      </c>
      <c r="B135" s="62" t="s">
        <v>554</v>
      </c>
      <c r="C135" s="96" t="s">
        <v>320</v>
      </c>
      <c r="D135" s="98">
        <v>2849.58</v>
      </c>
      <c r="E135" s="99" t="s">
        <v>32</v>
      </c>
      <c r="F135" s="100" t="s">
        <v>12</v>
      </c>
      <c r="G135" s="96">
        <v>1</v>
      </c>
      <c r="H135" s="112">
        <v>349</v>
      </c>
    </row>
    <row r="136" spans="1:8" ht="24.6" x14ac:dyDescent="0.3">
      <c r="A136" s="96" t="s">
        <v>555</v>
      </c>
      <c r="B136" s="62" t="s">
        <v>556</v>
      </c>
      <c r="C136" s="96" t="s">
        <v>320</v>
      </c>
      <c r="D136" s="98">
        <v>4408.7700000000004</v>
      </c>
      <c r="E136" s="99" t="s">
        <v>16</v>
      </c>
      <c r="F136" s="100" t="s">
        <v>12</v>
      </c>
      <c r="G136" s="96">
        <v>1</v>
      </c>
      <c r="H136" s="23">
        <v>2269</v>
      </c>
    </row>
    <row r="137" spans="1:8" ht="24.6" x14ac:dyDescent="0.3">
      <c r="A137" s="96" t="s">
        <v>557</v>
      </c>
      <c r="B137" s="97" t="s">
        <v>558</v>
      </c>
      <c r="C137" s="96" t="s">
        <v>320</v>
      </c>
      <c r="D137" s="98">
        <v>2904.1</v>
      </c>
      <c r="E137" s="99" t="s">
        <v>32</v>
      </c>
      <c r="F137" s="100" t="s">
        <v>12</v>
      </c>
      <c r="G137" s="96">
        <v>1</v>
      </c>
      <c r="H137" s="112">
        <v>866</v>
      </c>
    </row>
    <row r="138" spans="1:8" ht="24.6" x14ac:dyDescent="0.3">
      <c r="A138" s="96" t="s">
        <v>559</v>
      </c>
      <c r="B138" s="97" t="s">
        <v>560</v>
      </c>
      <c r="C138" s="96" t="s">
        <v>320</v>
      </c>
      <c r="D138" s="98">
        <v>3560.71</v>
      </c>
      <c r="E138" s="99" t="s">
        <v>16</v>
      </c>
      <c r="F138" s="100" t="s">
        <v>12</v>
      </c>
      <c r="G138" s="96">
        <v>1</v>
      </c>
      <c r="H138" s="112">
        <v>1058</v>
      </c>
    </row>
    <row r="139" spans="1:8" ht="24.6" x14ac:dyDescent="0.3">
      <c r="A139" s="96" t="s">
        <v>561</v>
      </c>
      <c r="B139" s="97" t="s">
        <v>562</v>
      </c>
      <c r="C139" s="96" t="s">
        <v>320</v>
      </c>
      <c r="D139" s="98">
        <v>3172.82</v>
      </c>
      <c r="E139" s="99" t="s">
        <v>32</v>
      </c>
      <c r="F139" s="100" t="s">
        <v>12</v>
      </c>
      <c r="G139" s="96">
        <v>1</v>
      </c>
      <c r="H139" s="112">
        <v>953</v>
      </c>
    </row>
    <row r="140" spans="1:8" ht="24.6" x14ac:dyDescent="0.3">
      <c r="A140" s="96" t="s">
        <v>563</v>
      </c>
      <c r="B140" s="97" t="s">
        <v>564</v>
      </c>
      <c r="C140" s="96" t="s">
        <v>320</v>
      </c>
      <c r="D140" s="98">
        <v>3560.71</v>
      </c>
      <c r="E140" s="99" t="s">
        <v>16</v>
      </c>
      <c r="F140" s="100" t="s">
        <v>12</v>
      </c>
      <c r="G140" s="96">
        <v>1</v>
      </c>
      <c r="H140" s="112">
        <v>1689</v>
      </c>
    </row>
    <row r="141" spans="1:8" ht="24.6" x14ac:dyDescent="0.3">
      <c r="A141" s="96" t="s">
        <v>565</v>
      </c>
      <c r="B141" s="97" t="s">
        <v>566</v>
      </c>
      <c r="C141" s="96" t="s">
        <v>320</v>
      </c>
      <c r="D141" s="98">
        <v>3390.85</v>
      </c>
      <c r="E141" s="99" t="s">
        <v>24</v>
      </c>
      <c r="F141" s="100" t="s">
        <v>12</v>
      </c>
      <c r="G141" s="96">
        <v>1</v>
      </c>
      <c r="H141" s="112">
        <v>2284</v>
      </c>
    </row>
    <row r="142" spans="1:8" ht="24.6" x14ac:dyDescent="0.3">
      <c r="A142" s="96" t="s">
        <v>567</v>
      </c>
      <c r="B142" s="97" t="s">
        <v>568</v>
      </c>
      <c r="C142" s="96" t="s">
        <v>320</v>
      </c>
      <c r="D142" s="98">
        <v>3560.71</v>
      </c>
      <c r="E142" s="99" t="s">
        <v>24</v>
      </c>
      <c r="F142" s="100" t="s">
        <v>12</v>
      </c>
      <c r="G142" s="96">
        <v>1</v>
      </c>
      <c r="H142" s="112">
        <v>2296</v>
      </c>
    </row>
    <row r="143" spans="1:8" ht="24.6" x14ac:dyDescent="0.3">
      <c r="A143" s="96" t="s">
        <v>569</v>
      </c>
      <c r="B143" s="97" t="s">
        <v>570</v>
      </c>
      <c r="C143" s="96" t="s">
        <v>320</v>
      </c>
      <c r="D143" s="98">
        <v>3113.24</v>
      </c>
      <c r="E143" s="99" t="s">
        <v>32</v>
      </c>
      <c r="F143" s="100" t="s">
        <v>12</v>
      </c>
      <c r="G143" s="96">
        <v>1</v>
      </c>
      <c r="H143" s="112">
        <v>1593</v>
      </c>
    </row>
    <row r="144" spans="1:8" ht="24.6" x14ac:dyDescent="0.3">
      <c r="A144" s="96" t="s">
        <v>571</v>
      </c>
      <c r="B144" s="97" t="s">
        <v>572</v>
      </c>
      <c r="C144" s="96" t="s">
        <v>320</v>
      </c>
      <c r="D144" s="98">
        <v>2821.69</v>
      </c>
      <c r="E144" s="99" t="s">
        <v>32</v>
      </c>
      <c r="F144" s="100" t="s">
        <v>12</v>
      </c>
      <c r="G144" s="96">
        <v>1</v>
      </c>
      <c r="H144" s="112">
        <v>315</v>
      </c>
    </row>
    <row r="145" spans="1:8" ht="24.6" x14ac:dyDescent="0.3">
      <c r="A145" s="90" t="s">
        <v>575</v>
      </c>
      <c r="B145" s="91" t="s">
        <v>576</v>
      </c>
      <c r="C145" s="90" t="s">
        <v>577</v>
      </c>
      <c r="D145" s="104">
        <v>3761.99</v>
      </c>
      <c r="E145" s="93" t="s">
        <v>32</v>
      </c>
      <c r="F145" s="94" t="s">
        <v>12</v>
      </c>
      <c r="G145" s="90">
        <v>1</v>
      </c>
      <c r="H145" s="112">
        <v>4283</v>
      </c>
    </row>
    <row r="146" spans="1:8" ht="24.6" x14ac:dyDescent="0.3">
      <c r="A146" s="96" t="s">
        <v>580</v>
      </c>
      <c r="B146" s="97" t="s">
        <v>9</v>
      </c>
      <c r="C146" s="96" t="s">
        <v>27</v>
      </c>
      <c r="D146" s="98">
        <v>5397.13</v>
      </c>
      <c r="E146" s="99" t="s">
        <v>60</v>
      </c>
      <c r="F146" s="100" t="s">
        <v>12</v>
      </c>
      <c r="G146" s="96">
        <v>3</v>
      </c>
      <c r="H146" s="45" t="s">
        <v>733</v>
      </c>
    </row>
    <row r="147" spans="1:8" x14ac:dyDescent="0.3">
      <c r="A147" s="80" t="s">
        <v>586</v>
      </c>
      <c r="B147" s="80" t="s">
        <v>587</v>
      </c>
      <c r="C147" s="80" t="s">
        <v>27</v>
      </c>
      <c r="D147" s="80">
        <v>5952.65</v>
      </c>
      <c r="E147" s="118" t="s">
        <v>24</v>
      </c>
      <c r="F147" s="88" t="s">
        <v>12</v>
      </c>
      <c r="G147" s="80">
        <v>1</v>
      </c>
      <c r="H147" s="134">
        <v>1528</v>
      </c>
    </row>
    <row r="148" spans="1:8" x14ac:dyDescent="0.3">
      <c r="A148" s="78" t="s">
        <v>588</v>
      </c>
      <c r="B148" s="78" t="s">
        <v>589</v>
      </c>
      <c r="C148" s="78" t="s">
        <v>105</v>
      </c>
      <c r="D148" s="78">
        <v>1951.3</v>
      </c>
      <c r="E148" s="119" t="s">
        <v>24</v>
      </c>
      <c r="F148" s="120" t="s">
        <v>12</v>
      </c>
      <c r="G148" s="78">
        <v>1</v>
      </c>
      <c r="H148" s="23">
        <v>2481</v>
      </c>
    </row>
    <row r="149" spans="1:8" x14ac:dyDescent="0.3">
      <c r="A149" s="96" t="s">
        <v>597</v>
      </c>
      <c r="B149" s="97" t="s">
        <v>598</v>
      </c>
      <c r="C149" s="96" t="s">
        <v>27</v>
      </c>
      <c r="D149" s="98">
        <v>1684.99</v>
      </c>
      <c r="E149" s="99" t="s">
        <v>32</v>
      </c>
      <c r="F149" s="100" t="s">
        <v>12</v>
      </c>
      <c r="G149" s="96">
        <v>1</v>
      </c>
      <c r="H149" s="101">
        <v>235</v>
      </c>
    </row>
    <row r="150" spans="1:8" ht="48.6" x14ac:dyDescent="0.3">
      <c r="A150" s="90" t="s">
        <v>599</v>
      </c>
      <c r="B150" s="91" t="s">
        <v>600</v>
      </c>
      <c r="C150" s="90" t="s">
        <v>236</v>
      </c>
      <c r="D150" s="104">
        <v>280.02999999999997</v>
      </c>
      <c r="E150" s="93" t="s">
        <v>32</v>
      </c>
      <c r="F150" s="94" t="s">
        <v>12</v>
      </c>
      <c r="G150" s="90">
        <v>1</v>
      </c>
      <c r="H150" s="105">
        <v>623</v>
      </c>
    </row>
    <row r="151" spans="1:8" x14ac:dyDescent="0.3">
      <c r="A151" s="90" t="s">
        <v>601</v>
      </c>
      <c r="B151" s="91" t="s">
        <v>602</v>
      </c>
      <c r="C151" s="90" t="s">
        <v>137</v>
      </c>
      <c r="D151" s="104">
        <v>2957.26</v>
      </c>
      <c r="E151" s="93" t="s">
        <v>24</v>
      </c>
      <c r="F151" s="94" t="s">
        <v>12</v>
      </c>
      <c r="G151" s="90">
        <v>1</v>
      </c>
      <c r="H151" s="105">
        <v>1070</v>
      </c>
    </row>
    <row r="152" spans="1:8" x14ac:dyDescent="0.3">
      <c r="A152" s="90" t="s">
        <v>603</v>
      </c>
      <c r="B152" s="91" t="s">
        <v>604</v>
      </c>
      <c r="C152" s="90" t="s">
        <v>137</v>
      </c>
      <c r="D152" s="104">
        <v>2823.96</v>
      </c>
      <c r="E152" s="93" t="s">
        <v>32</v>
      </c>
      <c r="F152" s="94" t="s">
        <v>12</v>
      </c>
      <c r="G152" s="90">
        <v>1</v>
      </c>
      <c r="H152" s="105">
        <v>603</v>
      </c>
    </row>
    <row r="153" spans="1:8" x14ac:dyDescent="0.3">
      <c r="A153" s="96" t="s">
        <v>609</v>
      </c>
      <c r="B153" s="97" t="s">
        <v>9</v>
      </c>
      <c r="C153" s="96" t="s">
        <v>27</v>
      </c>
      <c r="D153" s="98">
        <v>13400.86</v>
      </c>
      <c r="E153" s="99" t="s">
        <v>24</v>
      </c>
      <c r="F153" s="100" t="s">
        <v>12</v>
      </c>
      <c r="G153" s="96">
        <v>3</v>
      </c>
      <c r="H153" s="51" t="s">
        <v>734</v>
      </c>
    </row>
    <row r="154" spans="1:8" x14ac:dyDescent="0.3">
      <c r="A154" s="96" t="s">
        <v>615</v>
      </c>
      <c r="B154" s="97" t="s">
        <v>616</v>
      </c>
      <c r="C154" s="96" t="s">
        <v>27</v>
      </c>
      <c r="D154" s="98">
        <v>5541.53</v>
      </c>
      <c r="E154" s="99" t="s">
        <v>24</v>
      </c>
      <c r="F154" s="100" t="s">
        <v>12</v>
      </c>
      <c r="G154" s="96">
        <v>1</v>
      </c>
      <c r="H154" s="101">
        <v>553</v>
      </c>
    </row>
    <row r="155" spans="1:8" x14ac:dyDescent="0.3">
      <c r="A155" s="96" t="s">
        <v>617</v>
      </c>
      <c r="B155" s="97" t="s">
        <v>618</v>
      </c>
      <c r="C155" s="96" t="s">
        <v>27</v>
      </c>
      <c r="D155" s="98">
        <v>6943.25</v>
      </c>
      <c r="E155" s="99" t="s">
        <v>24</v>
      </c>
      <c r="F155" s="100" t="s">
        <v>12</v>
      </c>
      <c r="G155" s="96">
        <v>1</v>
      </c>
      <c r="H155" s="101">
        <v>316</v>
      </c>
    </row>
    <row r="156" spans="1:8" ht="24.6" x14ac:dyDescent="0.3">
      <c r="A156" s="90" t="s">
        <v>619</v>
      </c>
      <c r="B156" s="91" t="s">
        <v>620</v>
      </c>
      <c r="C156" s="90" t="s">
        <v>56</v>
      </c>
      <c r="D156" s="104">
        <v>491.06</v>
      </c>
      <c r="E156" s="93" t="s">
        <v>32</v>
      </c>
      <c r="F156" s="94" t="s">
        <v>12</v>
      </c>
      <c r="G156" s="90">
        <v>1</v>
      </c>
      <c r="H156" s="105">
        <v>945</v>
      </c>
    </row>
    <row r="157" spans="1:8" x14ac:dyDescent="0.3">
      <c r="A157" s="96" t="s">
        <v>621</v>
      </c>
      <c r="B157" s="97" t="s">
        <v>622</v>
      </c>
      <c r="C157" s="96" t="s">
        <v>27</v>
      </c>
      <c r="D157" s="98">
        <v>5394.37</v>
      </c>
      <c r="E157" s="99" t="s">
        <v>32</v>
      </c>
      <c r="F157" s="100" t="s">
        <v>12</v>
      </c>
      <c r="G157" s="96">
        <v>1</v>
      </c>
      <c r="H157" s="101">
        <v>956</v>
      </c>
    </row>
    <row r="158" spans="1:8" x14ac:dyDescent="0.3">
      <c r="A158" s="96" t="s">
        <v>627</v>
      </c>
      <c r="B158" s="97" t="s">
        <v>628</v>
      </c>
      <c r="C158" s="96" t="s">
        <v>27</v>
      </c>
      <c r="D158" s="98">
        <v>8078.23</v>
      </c>
      <c r="E158" s="99" t="s">
        <v>16</v>
      </c>
      <c r="F158" s="100" t="s">
        <v>12</v>
      </c>
      <c r="G158" s="96">
        <v>1</v>
      </c>
      <c r="H158" s="101">
        <v>425</v>
      </c>
    </row>
    <row r="159" spans="1:8" ht="36.6" x14ac:dyDescent="0.3">
      <c r="A159" s="90" t="s">
        <v>629</v>
      </c>
      <c r="B159" s="91" t="s">
        <v>630</v>
      </c>
      <c r="C159" s="90" t="s">
        <v>536</v>
      </c>
      <c r="D159" s="104">
        <v>1063.32</v>
      </c>
      <c r="E159" s="93" t="s">
        <v>60</v>
      </c>
      <c r="F159" s="94" t="s">
        <v>12</v>
      </c>
      <c r="G159" s="90">
        <v>1</v>
      </c>
      <c r="H159" s="103">
        <v>40</v>
      </c>
    </row>
    <row r="160" spans="1:8" ht="24.6" x14ac:dyDescent="0.3">
      <c r="A160" s="90" t="s">
        <v>633</v>
      </c>
      <c r="B160" s="91" t="s">
        <v>634</v>
      </c>
      <c r="C160" s="90" t="s">
        <v>635</v>
      </c>
      <c r="D160" s="104">
        <v>1229.71</v>
      </c>
      <c r="E160" s="93" t="s">
        <v>549</v>
      </c>
      <c r="F160" s="94" t="s">
        <v>12</v>
      </c>
      <c r="G160" s="90">
        <v>1</v>
      </c>
      <c r="H160" s="105">
        <v>6551</v>
      </c>
    </row>
    <row r="161" spans="1:8" ht="24.6" x14ac:dyDescent="0.3">
      <c r="A161" s="90" t="s">
        <v>636</v>
      </c>
      <c r="B161" s="91" t="s">
        <v>637</v>
      </c>
      <c r="C161" s="90" t="s">
        <v>137</v>
      </c>
      <c r="D161" s="104">
        <v>1557.07</v>
      </c>
      <c r="E161" s="93" t="s">
        <v>24</v>
      </c>
      <c r="F161" s="94" t="s">
        <v>12</v>
      </c>
      <c r="G161" s="90">
        <v>1</v>
      </c>
      <c r="H161" s="105">
        <v>904</v>
      </c>
    </row>
    <row r="162" spans="1:8" ht="24.6" x14ac:dyDescent="0.3">
      <c r="A162" s="90" t="s">
        <v>638</v>
      </c>
      <c r="B162" s="91" t="s">
        <v>639</v>
      </c>
      <c r="C162" s="90" t="s">
        <v>137</v>
      </c>
      <c r="D162" s="104">
        <v>1652.62</v>
      </c>
      <c r="E162" s="93" t="s">
        <v>32</v>
      </c>
      <c r="F162" s="94" t="s">
        <v>12</v>
      </c>
      <c r="G162" s="90">
        <v>1</v>
      </c>
      <c r="H162" s="105">
        <v>372</v>
      </c>
    </row>
    <row r="163" spans="1:8" x14ac:dyDescent="0.3">
      <c r="A163" s="90" t="s">
        <v>640</v>
      </c>
      <c r="B163" s="75" t="s">
        <v>641</v>
      </c>
      <c r="C163" s="90" t="s">
        <v>642</v>
      </c>
      <c r="D163" s="104">
        <v>1511.38</v>
      </c>
      <c r="E163" s="93" t="s">
        <v>16</v>
      </c>
      <c r="F163" s="94" t="s">
        <v>12</v>
      </c>
      <c r="G163" s="90">
        <v>1</v>
      </c>
      <c r="H163" s="103">
        <v>67</v>
      </c>
    </row>
    <row r="164" spans="1:8" ht="36.6" x14ac:dyDescent="0.3">
      <c r="A164" s="90" t="s">
        <v>647</v>
      </c>
      <c r="B164" s="91" t="s">
        <v>648</v>
      </c>
      <c r="C164" s="90" t="s">
        <v>536</v>
      </c>
      <c r="D164" s="104">
        <v>127.43</v>
      </c>
      <c r="E164" s="93" t="s">
        <v>60</v>
      </c>
      <c r="F164" s="94" t="s">
        <v>12</v>
      </c>
      <c r="G164" s="90">
        <v>1</v>
      </c>
      <c r="H164" s="103">
        <v>23</v>
      </c>
    </row>
    <row r="165" spans="1:8" ht="24.6" x14ac:dyDescent="0.3">
      <c r="A165" s="90" t="s">
        <v>649</v>
      </c>
      <c r="B165" s="91" t="s">
        <v>650</v>
      </c>
      <c r="C165" s="90" t="s">
        <v>514</v>
      </c>
      <c r="D165" s="104">
        <v>291.39999999999998</v>
      </c>
      <c r="E165" s="93" t="s">
        <v>32</v>
      </c>
      <c r="F165" s="94" t="s">
        <v>12</v>
      </c>
      <c r="G165" s="90">
        <v>1</v>
      </c>
      <c r="H165" s="103">
        <v>47</v>
      </c>
    </row>
    <row r="166" spans="1:8" x14ac:dyDescent="0.3">
      <c r="A166" s="96" t="s">
        <v>651</v>
      </c>
      <c r="B166" s="97" t="s">
        <v>652</v>
      </c>
      <c r="C166" s="96" t="s">
        <v>27</v>
      </c>
      <c r="D166" s="98">
        <v>2315.04</v>
      </c>
      <c r="E166" s="99" t="s">
        <v>16</v>
      </c>
      <c r="F166" s="100" t="s">
        <v>12</v>
      </c>
      <c r="G166" s="96">
        <v>1</v>
      </c>
      <c r="H166" s="101">
        <v>247</v>
      </c>
    </row>
    <row r="167" spans="1:8" ht="24.6" x14ac:dyDescent="0.3">
      <c r="A167" s="96" t="s">
        <v>654</v>
      </c>
      <c r="B167" s="97" t="s">
        <v>9</v>
      </c>
      <c r="C167" s="96" t="s">
        <v>178</v>
      </c>
      <c r="D167" s="98">
        <v>24766.19</v>
      </c>
      <c r="E167" s="99" t="s">
        <v>16</v>
      </c>
      <c r="F167" s="100" t="s">
        <v>12</v>
      </c>
      <c r="G167" s="96">
        <v>40</v>
      </c>
      <c r="H167" s="23">
        <v>30610</v>
      </c>
    </row>
    <row r="168" spans="1:8" ht="48.6" x14ac:dyDescent="0.3">
      <c r="A168" s="90" t="s">
        <v>657</v>
      </c>
      <c r="B168" s="75" t="s">
        <v>658</v>
      </c>
      <c r="C168" s="90" t="s">
        <v>659</v>
      </c>
      <c r="D168" s="92">
        <v>6594.81</v>
      </c>
      <c r="E168" s="93" t="s">
        <v>549</v>
      </c>
      <c r="F168" s="94" t="s">
        <v>12</v>
      </c>
      <c r="G168" s="90">
        <v>1</v>
      </c>
      <c r="H168" s="105">
        <v>11687</v>
      </c>
    </row>
    <row r="169" spans="1:8" ht="36.6" x14ac:dyDescent="0.3">
      <c r="A169" s="96" t="s">
        <v>736</v>
      </c>
      <c r="B169" s="97" t="s">
        <v>737</v>
      </c>
      <c r="C169" s="122" t="str">
        <f>HYPERLINK("http://suprimo.lib.strath.ac.uk/primo_library/libweb/action/dlSearch.do?institution=SU&amp;vid=SUVU01&amp;onCampus=true&amp;group=guest&amp;sortField=title&amp;srt=title&amp;query=lsr06,contains,"&amp;B169,B169)</f>
        <v>"ACM Digital Library "</v>
      </c>
      <c r="D169" s="98">
        <v>3362.38</v>
      </c>
      <c r="E169" s="99" t="s">
        <v>11</v>
      </c>
      <c r="F169" s="100" t="s">
        <v>12</v>
      </c>
      <c r="G169" s="96">
        <v>115</v>
      </c>
      <c r="H169" s="23">
        <v>4647</v>
      </c>
    </row>
    <row r="170" spans="1:8" ht="48.6" x14ac:dyDescent="0.3">
      <c r="A170" s="96" t="s">
        <v>738</v>
      </c>
      <c r="B170" s="97" t="s">
        <v>739</v>
      </c>
      <c r="C170" s="123" t="str">
        <f>HYPERLINK("http://suprimo.lib.strath.ac.uk/primo_library/libweb/action/dlSearch.do?institution=SU&amp;vid=SUVU01&amp;onCampus=true&amp;group=guest&amp;sortField=title&amp;srt=title&amp;query=lsr06,contains,"&amp;B170,B170)</f>
        <v>"American Chemical Society Journals "</v>
      </c>
      <c r="D170" s="53">
        <v>48607.26</v>
      </c>
      <c r="E170" s="124" t="s">
        <v>16</v>
      </c>
      <c r="F170" s="54" t="s">
        <v>12</v>
      </c>
      <c r="G170" s="62">
        <v>37</v>
      </c>
      <c r="H170" s="125">
        <v>82788</v>
      </c>
    </row>
    <row r="171" spans="1:8" ht="36.6" x14ac:dyDescent="0.3">
      <c r="A171" s="90" t="s">
        <v>661</v>
      </c>
      <c r="B171" s="91" t="s">
        <v>662</v>
      </c>
      <c r="C171" s="90" t="s">
        <v>663</v>
      </c>
      <c r="D171" s="104">
        <v>603.61</v>
      </c>
      <c r="E171" s="93" t="s">
        <v>60</v>
      </c>
      <c r="F171" s="94" t="s">
        <v>12</v>
      </c>
      <c r="G171" s="90">
        <v>1</v>
      </c>
      <c r="H171" s="103">
        <v>62</v>
      </c>
    </row>
    <row r="172" spans="1:8" ht="36.6" x14ac:dyDescent="0.3">
      <c r="A172" s="90" t="s">
        <v>664</v>
      </c>
      <c r="B172" s="91" t="s">
        <v>665</v>
      </c>
      <c r="C172" s="90" t="s">
        <v>663</v>
      </c>
      <c r="D172" s="104">
        <v>663.9</v>
      </c>
      <c r="E172" s="93" t="s">
        <v>60</v>
      </c>
      <c r="F172" s="94" t="s">
        <v>12</v>
      </c>
      <c r="G172" s="90">
        <v>1</v>
      </c>
      <c r="H172" s="103">
        <v>95</v>
      </c>
    </row>
    <row r="173" spans="1:8" ht="36.6" x14ac:dyDescent="0.3">
      <c r="A173" s="90" t="s">
        <v>666</v>
      </c>
      <c r="B173" s="91" t="s">
        <v>667</v>
      </c>
      <c r="C173" s="90" t="s">
        <v>663</v>
      </c>
      <c r="D173" s="104">
        <v>739.66</v>
      </c>
      <c r="E173" s="93" t="s">
        <v>60</v>
      </c>
      <c r="F173" s="94" t="s">
        <v>12</v>
      </c>
      <c r="G173" s="90">
        <v>1</v>
      </c>
      <c r="H173" s="103">
        <v>79</v>
      </c>
    </row>
    <row r="174" spans="1:8" ht="36.6" x14ac:dyDescent="0.3">
      <c r="A174" s="90" t="s">
        <v>668</v>
      </c>
      <c r="B174" s="91" t="s">
        <v>669</v>
      </c>
      <c r="C174" s="90" t="s">
        <v>663</v>
      </c>
      <c r="D174" s="104">
        <v>366.58</v>
      </c>
      <c r="E174" s="93" t="s">
        <v>60</v>
      </c>
      <c r="F174" s="94" t="s">
        <v>12</v>
      </c>
      <c r="G174" s="90">
        <v>1</v>
      </c>
      <c r="H174" s="103">
        <v>44</v>
      </c>
    </row>
    <row r="175" spans="1:8" ht="24.6" x14ac:dyDescent="0.3">
      <c r="A175" s="96" t="s">
        <v>672</v>
      </c>
      <c r="B175" s="97" t="s">
        <v>673</v>
      </c>
      <c r="C175" s="96" t="s">
        <v>27</v>
      </c>
      <c r="D175" s="98">
        <v>4606.13</v>
      </c>
      <c r="E175" s="99" t="s">
        <v>16</v>
      </c>
      <c r="F175" s="100" t="s">
        <v>12</v>
      </c>
      <c r="G175" s="96">
        <v>1</v>
      </c>
      <c r="H175" s="101">
        <v>810</v>
      </c>
    </row>
    <row r="176" spans="1:8" x14ac:dyDescent="0.3">
      <c r="A176" s="96" t="s">
        <v>674</v>
      </c>
      <c r="B176" s="97" t="s">
        <v>675</v>
      </c>
      <c r="C176" s="96" t="s">
        <v>27</v>
      </c>
      <c r="D176" s="98">
        <v>3924.6</v>
      </c>
      <c r="E176" s="99" t="s">
        <v>16</v>
      </c>
      <c r="F176" s="100" t="s">
        <v>12</v>
      </c>
      <c r="G176" s="96">
        <v>1</v>
      </c>
      <c r="H176" s="101">
        <v>191</v>
      </c>
    </row>
    <row r="177" spans="1:8" x14ac:dyDescent="0.3">
      <c r="A177" s="96" t="s">
        <v>678</v>
      </c>
      <c r="B177" s="97" t="s">
        <v>679</v>
      </c>
      <c r="C177" s="96" t="s">
        <v>27</v>
      </c>
      <c r="D177" s="98">
        <v>1117.5</v>
      </c>
      <c r="E177" s="99" t="s">
        <v>60</v>
      </c>
      <c r="F177" s="100" t="s">
        <v>12</v>
      </c>
      <c r="G177" s="96">
        <v>1</v>
      </c>
      <c r="H177" s="101">
        <v>71</v>
      </c>
    </row>
    <row r="178" spans="1:8" x14ac:dyDescent="0.3">
      <c r="A178" s="90" t="s">
        <v>682</v>
      </c>
      <c r="B178" s="91" t="s">
        <v>683</v>
      </c>
      <c r="C178" s="90" t="s">
        <v>684</v>
      </c>
      <c r="D178" s="104">
        <v>1827.56</v>
      </c>
      <c r="E178" s="93" t="s">
        <v>16</v>
      </c>
      <c r="F178" s="94" t="s">
        <v>12</v>
      </c>
      <c r="G178" s="90">
        <v>1</v>
      </c>
      <c r="H178" s="103">
        <v>814</v>
      </c>
    </row>
    <row r="179" spans="1:8" x14ac:dyDescent="0.3">
      <c r="A179" s="90" t="s">
        <v>685</v>
      </c>
      <c r="B179" s="91" t="s">
        <v>686</v>
      </c>
      <c r="C179" s="90" t="s">
        <v>687</v>
      </c>
      <c r="D179" s="104">
        <v>2710.62</v>
      </c>
      <c r="E179" s="93" t="s">
        <v>16</v>
      </c>
      <c r="F179" s="94" t="s">
        <v>12</v>
      </c>
      <c r="G179" s="90">
        <v>1</v>
      </c>
      <c r="H179" s="103">
        <v>427</v>
      </c>
    </row>
    <row r="180" spans="1:8" x14ac:dyDescent="0.3">
      <c r="A180" s="96" t="s">
        <v>688</v>
      </c>
      <c r="B180" s="97" t="s">
        <v>689</v>
      </c>
      <c r="C180" s="96" t="s">
        <v>27</v>
      </c>
      <c r="D180" s="98">
        <v>4412.99</v>
      </c>
      <c r="E180" s="99" t="s">
        <v>16</v>
      </c>
      <c r="F180" s="100" t="s">
        <v>12</v>
      </c>
      <c r="G180" s="96">
        <v>1</v>
      </c>
      <c r="H180" s="101">
        <v>1194</v>
      </c>
    </row>
    <row r="181" spans="1:8" x14ac:dyDescent="0.3">
      <c r="A181" s="96" t="s">
        <v>692</v>
      </c>
      <c r="B181" s="97" t="s">
        <v>693</v>
      </c>
      <c r="C181" s="96" t="s">
        <v>27</v>
      </c>
      <c r="D181" s="98">
        <v>12127</v>
      </c>
      <c r="E181" s="99" t="s">
        <v>16</v>
      </c>
      <c r="F181" s="100" t="s">
        <v>12</v>
      </c>
      <c r="G181" s="96">
        <v>1</v>
      </c>
      <c r="H181" s="101">
        <v>3768</v>
      </c>
    </row>
    <row r="182" spans="1:8" x14ac:dyDescent="0.3">
      <c r="A182" s="96" t="s">
        <v>694</v>
      </c>
      <c r="B182" s="97" t="s">
        <v>9</v>
      </c>
      <c r="C182" s="96" t="s">
        <v>27</v>
      </c>
      <c r="D182" s="98">
        <v>12332.09</v>
      </c>
      <c r="E182" s="99" t="s">
        <v>16</v>
      </c>
      <c r="F182" s="100" t="s">
        <v>12</v>
      </c>
      <c r="G182" s="96">
        <v>2</v>
      </c>
      <c r="H182" s="51" t="s">
        <v>735</v>
      </c>
    </row>
    <row r="183" spans="1:8" x14ac:dyDescent="0.3">
      <c r="A183" s="96" t="s">
        <v>696</v>
      </c>
      <c r="B183" s="97" t="s">
        <v>697</v>
      </c>
      <c r="C183" s="96" t="s">
        <v>27</v>
      </c>
      <c r="D183" s="98">
        <v>5513.02</v>
      </c>
      <c r="E183" s="99" t="s">
        <v>32</v>
      </c>
      <c r="F183" s="100" t="s">
        <v>12</v>
      </c>
      <c r="G183" s="96">
        <v>1</v>
      </c>
      <c r="H183" s="101">
        <v>285</v>
      </c>
    </row>
    <row r="184" spans="1:8" ht="36.6" x14ac:dyDescent="0.3">
      <c r="A184" s="90" t="s">
        <v>698</v>
      </c>
      <c r="B184" s="91" t="s">
        <v>699</v>
      </c>
      <c r="C184" s="90" t="s">
        <v>536</v>
      </c>
      <c r="D184" s="104">
        <v>1746.76</v>
      </c>
      <c r="E184" s="93" t="s">
        <v>60</v>
      </c>
      <c r="F184" s="94" t="s">
        <v>12</v>
      </c>
      <c r="G184" s="90">
        <v>1</v>
      </c>
      <c r="H184" s="103">
        <v>47</v>
      </c>
    </row>
    <row r="185" spans="1:8" x14ac:dyDescent="0.3">
      <c r="A185" s="96" t="s">
        <v>700</v>
      </c>
      <c r="B185" s="97" t="s">
        <v>701</v>
      </c>
      <c r="C185" s="96" t="s">
        <v>27</v>
      </c>
      <c r="D185" s="98">
        <v>1946.18</v>
      </c>
      <c r="E185" s="99" t="s">
        <v>32</v>
      </c>
      <c r="F185" s="100" t="s">
        <v>12</v>
      </c>
      <c r="G185" s="96">
        <v>1</v>
      </c>
      <c r="H185" s="101">
        <v>312</v>
      </c>
    </row>
    <row r="186" spans="1:8" x14ac:dyDescent="0.3">
      <c r="A186" s="96" t="s">
        <v>702</v>
      </c>
      <c r="B186" s="97" t="s">
        <v>703</v>
      </c>
      <c r="C186" s="96" t="s">
        <v>27</v>
      </c>
      <c r="D186" s="98">
        <v>1812.83</v>
      </c>
      <c r="E186" s="99" t="s">
        <v>32</v>
      </c>
      <c r="F186" s="100" t="s">
        <v>12</v>
      </c>
      <c r="G186" s="96">
        <v>1</v>
      </c>
      <c r="H186" s="101">
        <v>822</v>
      </c>
    </row>
    <row r="187" spans="1:8" x14ac:dyDescent="0.3">
      <c r="A187" s="96" t="s">
        <v>704</v>
      </c>
      <c r="B187" s="97" t="s">
        <v>705</v>
      </c>
      <c r="C187" s="96" t="s">
        <v>27</v>
      </c>
      <c r="D187" s="98">
        <v>1954.48</v>
      </c>
      <c r="E187" s="99" t="s">
        <v>32</v>
      </c>
      <c r="F187" s="100" t="s">
        <v>12</v>
      </c>
      <c r="G187" s="96">
        <v>1</v>
      </c>
      <c r="H187" s="101">
        <v>333</v>
      </c>
    </row>
    <row r="188" spans="1:8" x14ac:dyDescent="0.3">
      <c r="A188" s="96" t="s">
        <v>706</v>
      </c>
      <c r="B188" s="97" t="s">
        <v>707</v>
      </c>
      <c r="C188" s="96" t="s">
        <v>27</v>
      </c>
      <c r="D188" s="98">
        <v>1946.18</v>
      </c>
      <c r="E188" s="99" t="s">
        <v>32</v>
      </c>
      <c r="F188" s="100" t="s">
        <v>12</v>
      </c>
      <c r="G188" s="96">
        <v>1</v>
      </c>
      <c r="H188" s="101">
        <v>277</v>
      </c>
    </row>
    <row r="189" spans="1:8" x14ac:dyDescent="0.3">
      <c r="A189" s="96" t="s">
        <v>708</v>
      </c>
      <c r="B189" s="97" t="s">
        <v>709</v>
      </c>
      <c r="C189" s="96" t="s">
        <v>27</v>
      </c>
      <c r="D189" s="98">
        <v>1921.37</v>
      </c>
      <c r="E189" s="99" t="s">
        <v>32</v>
      </c>
      <c r="F189" s="100" t="s">
        <v>12</v>
      </c>
      <c r="G189" s="96">
        <v>1</v>
      </c>
      <c r="H189" s="101">
        <v>426</v>
      </c>
    </row>
    <row r="190" spans="1:8" x14ac:dyDescent="0.3">
      <c r="A190" s="96" t="s">
        <v>710</v>
      </c>
      <c r="B190" s="97" t="s">
        <v>711</v>
      </c>
      <c r="C190" s="96" t="s">
        <v>27</v>
      </c>
      <c r="D190" s="98">
        <v>1914.92</v>
      </c>
      <c r="E190" s="99" t="s">
        <v>32</v>
      </c>
      <c r="F190" s="100" t="s">
        <v>12</v>
      </c>
      <c r="G190" s="96">
        <v>1</v>
      </c>
      <c r="H190" s="101">
        <v>693</v>
      </c>
    </row>
    <row r="191" spans="1:8" x14ac:dyDescent="0.3">
      <c r="A191" s="96" t="s">
        <v>712</v>
      </c>
      <c r="B191" s="97" t="s">
        <v>713</v>
      </c>
      <c r="C191" s="96" t="s">
        <v>27</v>
      </c>
      <c r="D191" s="98">
        <v>2196.37</v>
      </c>
      <c r="E191" s="99" t="s">
        <v>60</v>
      </c>
      <c r="F191" s="100" t="s">
        <v>12</v>
      </c>
      <c r="G191" s="96">
        <v>1</v>
      </c>
      <c r="H191" s="101">
        <v>262</v>
      </c>
    </row>
    <row r="192" spans="1:8" x14ac:dyDescent="0.3">
      <c r="A192" s="96" t="s">
        <v>714</v>
      </c>
      <c r="B192" s="97" t="s">
        <v>715</v>
      </c>
      <c r="C192" s="96" t="s">
        <v>27</v>
      </c>
      <c r="D192" s="98">
        <v>823.19</v>
      </c>
      <c r="E192" s="99" t="s">
        <v>60</v>
      </c>
      <c r="F192" s="100" t="s">
        <v>12</v>
      </c>
      <c r="G192" s="96">
        <v>1</v>
      </c>
      <c r="H192" s="101">
        <v>90</v>
      </c>
    </row>
    <row r="193" spans="1:8" ht="24.6" x14ac:dyDescent="0.3">
      <c r="A193" s="90" t="s">
        <v>44</v>
      </c>
      <c r="B193" s="91" t="s">
        <v>45</v>
      </c>
      <c r="C193" s="90" t="s">
        <v>46</v>
      </c>
      <c r="D193" s="104">
        <v>380.09</v>
      </c>
      <c r="E193" s="93" t="s">
        <v>32</v>
      </c>
      <c r="F193" s="94" t="s">
        <v>47</v>
      </c>
      <c r="G193" s="90">
        <v>1</v>
      </c>
      <c r="H193" s="105">
        <v>262</v>
      </c>
    </row>
    <row r="194" spans="1:8" ht="24.6" x14ac:dyDescent="0.3">
      <c r="A194" s="90" t="s">
        <v>176</v>
      </c>
      <c r="B194" s="91" t="s">
        <v>177</v>
      </c>
      <c r="C194" s="90" t="s">
        <v>178</v>
      </c>
      <c r="D194" s="104">
        <v>314.95</v>
      </c>
      <c r="E194" s="93" t="s">
        <v>16</v>
      </c>
      <c r="F194" s="94" t="s">
        <v>47</v>
      </c>
      <c r="G194" s="90">
        <v>1</v>
      </c>
      <c r="H194" s="103">
        <v>1</v>
      </c>
    </row>
    <row r="195" spans="1:8" ht="36.6" x14ac:dyDescent="0.3">
      <c r="A195" s="90" t="s">
        <v>231</v>
      </c>
      <c r="B195" s="91" t="s">
        <v>232</v>
      </c>
      <c r="C195" s="90" t="s">
        <v>233</v>
      </c>
      <c r="D195" s="104">
        <v>2774.66</v>
      </c>
      <c r="E195" s="93" t="s">
        <v>60</v>
      </c>
      <c r="F195" s="94" t="s">
        <v>47</v>
      </c>
      <c r="G195" s="90">
        <v>1</v>
      </c>
      <c r="H195" s="105" t="s">
        <v>170</v>
      </c>
    </row>
    <row r="196" spans="1:8" ht="24.6" x14ac:dyDescent="0.3">
      <c r="A196" s="96" t="s">
        <v>277</v>
      </c>
      <c r="B196" s="97" t="s">
        <v>278</v>
      </c>
      <c r="C196" s="96" t="s">
        <v>279</v>
      </c>
      <c r="D196" s="98">
        <v>686.13</v>
      </c>
      <c r="E196" s="99" t="s">
        <v>24</v>
      </c>
      <c r="F196" s="100" t="s">
        <v>47</v>
      </c>
      <c r="G196" s="96">
        <v>1</v>
      </c>
      <c r="H196" s="23">
        <v>255</v>
      </c>
    </row>
    <row r="197" spans="1:8" ht="24.6" x14ac:dyDescent="0.3">
      <c r="A197" s="90" t="s">
        <v>308</v>
      </c>
      <c r="B197" s="91" t="s">
        <v>309</v>
      </c>
      <c r="C197" s="90" t="s">
        <v>310</v>
      </c>
      <c r="D197" s="104">
        <v>133.38999999999999</v>
      </c>
      <c r="E197" s="93" t="s">
        <v>32</v>
      </c>
      <c r="F197" s="94" t="s">
        <v>47</v>
      </c>
      <c r="G197" s="90">
        <v>1</v>
      </c>
      <c r="H197" s="120" t="s">
        <v>170</v>
      </c>
    </row>
    <row r="198" spans="1:8" ht="24.6" x14ac:dyDescent="0.3">
      <c r="A198" s="96" t="s">
        <v>336</v>
      </c>
      <c r="B198" s="97" t="s">
        <v>9</v>
      </c>
      <c r="C198" s="96" t="s">
        <v>279</v>
      </c>
      <c r="D198" s="98">
        <v>34361.949999999997</v>
      </c>
      <c r="E198" s="99" t="s">
        <v>24</v>
      </c>
      <c r="F198" s="100" t="s">
        <v>47</v>
      </c>
      <c r="G198" s="96">
        <v>19</v>
      </c>
      <c r="H198" s="23">
        <v>5571</v>
      </c>
    </row>
    <row r="199" spans="1:8" x14ac:dyDescent="0.3">
      <c r="A199" s="90" t="s">
        <v>524</v>
      </c>
      <c r="B199" s="91" t="s">
        <v>525</v>
      </c>
      <c r="C199" s="90" t="s">
        <v>526</v>
      </c>
      <c r="D199" s="104">
        <v>423.34</v>
      </c>
      <c r="E199" s="93" t="s">
        <v>60</v>
      </c>
      <c r="F199" s="94" t="s">
        <v>47</v>
      </c>
      <c r="G199" s="90">
        <v>1</v>
      </c>
      <c r="H199" s="120" t="s">
        <v>170</v>
      </c>
    </row>
    <row r="200" spans="1:8" ht="24.6" x14ac:dyDescent="0.3">
      <c r="A200" s="96" t="s">
        <v>582</v>
      </c>
      <c r="B200" s="97" t="s">
        <v>583</v>
      </c>
      <c r="C200" s="96" t="s">
        <v>279</v>
      </c>
      <c r="D200" s="98">
        <v>1178.6199999999999</v>
      </c>
      <c r="E200" s="99" t="s">
        <v>24</v>
      </c>
      <c r="F200" s="100" t="s">
        <v>47</v>
      </c>
      <c r="G200" s="96">
        <v>1</v>
      </c>
      <c r="H200" s="23">
        <v>192</v>
      </c>
    </row>
    <row r="201" spans="1:8" x14ac:dyDescent="0.3">
      <c r="A201" s="78" t="s">
        <v>590</v>
      </c>
      <c r="B201" s="78" t="s">
        <v>591</v>
      </c>
      <c r="C201" s="78" t="s">
        <v>178</v>
      </c>
      <c r="D201" s="78">
        <v>310.36</v>
      </c>
      <c r="E201" s="119" t="s">
        <v>16</v>
      </c>
      <c r="F201" s="120" t="s">
        <v>47</v>
      </c>
      <c r="G201" s="78">
        <v>1</v>
      </c>
      <c r="H201" s="121">
        <v>13</v>
      </c>
    </row>
    <row r="202" spans="1:8" ht="36.6" x14ac:dyDescent="0.3">
      <c r="A202" s="90" t="s">
        <v>592</v>
      </c>
      <c r="B202" s="91" t="s">
        <v>593</v>
      </c>
      <c r="C202" s="90" t="s">
        <v>594</v>
      </c>
      <c r="D202" s="104">
        <v>504.28</v>
      </c>
      <c r="E202" s="93" t="s">
        <v>32</v>
      </c>
      <c r="F202" s="94" t="s">
        <v>47</v>
      </c>
      <c r="G202" s="90">
        <v>1</v>
      </c>
      <c r="H202" s="105" t="s">
        <v>170</v>
      </c>
    </row>
    <row r="203" spans="1:8" ht="24.6" x14ac:dyDescent="0.3">
      <c r="A203" s="96" t="s">
        <v>607</v>
      </c>
      <c r="B203" s="97" t="s">
        <v>608</v>
      </c>
      <c r="C203" s="96" t="s">
        <v>279</v>
      </c>
      <c r="D203" s="98">
        <v>1599.34</v>
      </c>
      <c r="E203" s="99" t="s">
        <v>24</v>
      </c>
      <c r="F203" s="100" t="s">
        <v>47</v>
      </c>
      <c r="G203" s="96">
        <v>1</v>
      </c>
      <c r="H203" s="23">
        <v>326</v>
      </c>
    </row>
    <row r="204" spans="1:8" ht="24.6" x14ac:dyDescent="0.3">
      <c r="A204" s="96" t="s">
        <v>623</v>
      </c>
      <c r="B204" s="97" t="s">
        <v>624</v>
      </c>
      <c r="C204" s="96" t="s">
        <v>279</v>
      </c>
      <c r="D204" s="98">
        <v>2208.8000000000002</v>
      </c>
      <c r="E204" s="99" t="s">
        <v>24</v>
      </c>
      <c r="F204" s="100" t="s">
        <v>47</v>
      </c>
      <c r="G204" s="96">
        <v>1</v>
      </c>
      <c r="H204" s="23">
        <v>835</v>
      </c>
    </row>
    <row r="205" spans="1:8" x14ac:dyDescent="0.3">
      <c r="A205" s="80" t="s">
        <v>334</v>
      </c>
      <c r="B205" s="80"/>
      <c r="C205" s="80" t="s">
        <v>279</v>
      </c>
      <c r="D205" s="117">
        <v>90</v>
      </c>
      <c r="E205" s="80" t="s">
        <v>24</v>
      </c>
      <c r="F205" s="80"/>
      <c r="G205" s="80" t="s">
        <v>730</v>
      </c>
      <c r="H205" s="132" t="s">
        <v>170</v>
      </c>
    </row>
  </sheetData>
  <sortState xmlns:xlrd2="http://schemas.microsoft.com/office/spreadsheetml/2017/richdata2" ref="A2:J212">
    <sortCondition ref="F2:F212"/>
    <sortCondition ref="A2:A2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2"/>
  <sheetViews>
    <sheetView topLeftCell="A22" workbookViewId="0">
      <selection activeCell="R12" sqref="R12"/>
    </sheetView>
  </sheetViews>
  <sheetFormatPr defaultRowHeight="14.4" x14ac:dyDescent="0.3"/>
  <cols>
    <col min="1" max="1" width="42.33203125" customWidth="1"/>
    <col min="3" max="3" width="13.109375" customWidth="1"/>
    <col min="4" max="6" width="8.88671875" style="144"/>
    <col min="9" max="9" width="11.88671875" customWidth="1"/>
    <col min="10" max="10" width="12.88671875" customWidth="1"/>
    <col min="11" max="11" width="11.44140625" customWidth="1"/>
    <col min="12" max="12" width="8.88671875" style="144"/>
    <col min="13" max="13" width="8.88671875" style="156"/>
    <col min="14" max="14" width="8.88671875" style="144"/>
  </cols>
  <sheetData>
    <row r="1" spans="1:15" s="137" customFormat="1" ht="43.2" x14ac:dyDescent="0.3">
      <c r="A1" s="126" t="s">
        <v>0</v>
      </c>
      <c r="B1" s="141" t="s">
        <v>1</v>
      </c>
      <c r="C1" s="126" t="s">
        <v>2</v>
      </c>
      <c r="D1" s="142" t="s">
        <v>3</v>
      </c>
      <c r="E1" s="145" t="s">
        <v>740</v>
      </c>
      <c r="F1" s="146" t="s">
        <v>748</v>
      </c>
      <c r="G1" s="130" t="s">
        <v>5</v>
      </c>
      <c r="H1" s="126" t="s">
        <v>6</v>
      </c>
      <c r="I1" s="5" t="s">
        <v>7</v>
      </c>
      <c r="J1" s="130" t="s">
        <v>741</v>
      </c>
      <c r="K1" s="130" t="s">
        <v>749</v>
      </c>
      <c r="L1" s="154" t="s">
        <v>750</v>
      </c>
      <c r="M1" s="155" t="s">
        <v>751</v>
      </c>
      <c r="N1" s="154" t="s">
        <v>752</v>
      </c>
      <c r="O1" s="154" t="s">
        <v>753</v>
      </c>
    </row>
    <row r="2" spans="1:15" x14ac:dyDescent="0.3">
      <c r="A2" s="90" t="s">
        <v>725</v>
      </c>
      <c r="B2" s="91"/>
      <c r="C2" s="90"/>
      <c r="D2" s="143"/>
      <c r="E2" s="143">
        <f t="shared" ref="E2:E31" si="0">VLOOKUP(A2, science2015, 4, FALSE)</f>
        <v>15466.8</v>
      </c>
      <c r="F2" s="147">
        <v>15776.4</v>
      </c>
      <c r="G2" s="94" t="s">
        <v>539</v>
      </c>
      <c r="H2" s="90"/>
      <c r="I2" s="90"/>
      <c r="J2" s="90" t="str">
        <f t="shared" ref="J2:J31" si="1">VLOOKUP(A2, science2015, 8, FALSE)</f>
        <v>D</v>
      </c>
      <c r="K2" s="26">
        <v>182585</v>
      </c>
      <c r="N2" s="144">
        <f>(F2/K2)</f>
        <v>8.6405783607634803E-2</v>
      </c>
      <c r="O2" s="144">
        <f>AVERAGE(L2:N2)</f>
        <v>8.6405783607634803E-2</v>
      </c>
    </row>
    <row r="3" spans="1:15" x14ac:dyDescent="0.3">
      <c r="A3" s="90" t="s">
        <v>537</v>
      </c>
      <c r="B3" s="91" t="s">
        <v>9</v>
      </c>
      <c r="C3" s="90" t="s">
        <v>9</v>
      </c>
      <c r="D3" s="143">
        <f>VLOOKUP(A3, science2014, 4, FALSE)</f>
        <v>7722</v>
      </c>
      <c r="E3" s="143">
        <f t="shared" si="0"/>
        <v>8382</v>
      </c>
      <c r="F3" s="148">
        <v>8492.4</v>
      </c>
      <c r="G3" s="94" t="s">
        <v>539</v>
      </c>
      <c r="H3" s="90">
        <v>1</v>
      </c>
      <c r="I3" s="90" t="str">
        <f t="shared" ref="I3:I31" si="2">VLOOKUP(A3, science2014, 8, FALSE)</f>
        <v>D</v>
      </c>
      <c r="J3" s="90" t="str">
        <f t="shared" si="1"/>
        <v>D</v>
      </c>
      <c r="K3" s="26">
        <v>296</v>
      </c>
      <c r="N3" s="144">
        <f t="shared" ref="N3:N66" si="3">(F3/K3)</f>
        <v>28.690540540540539</v>
      </c>
      <c r="O3" s="144">
        <f t="shared" ref="O3:O66" si="4">AVERAGE(L3:N3)</f>
        <v>28.690540540540539</v>
      </c>
    </row>
    <row r="4" spans="1:15" x14ac:dyDescent="0.3">
      <c r="A4" s="90" t="s">
        <v>653</v>
      </c>
      <c r="B4" s="91" t="s">
        <v>9</v>
      </c>
      <c r="C4" s="90" t="s">
        <v>9</v>
      </c>
      <c r="D4" s="143">
        <f t="shared" ref="D4:D31" si="5">VLOOKUP(A4, science2014, 4, FALSE)</f>
        <v>13613.68</v>
      </c>
      <c r="E4" s="143">
        <f t="shared" si="0"/>
        <v>13886.4</v>
      </c>
      <c r="F4" s="147">
        <v>14233.2</v>
      </c>
      <c r="G4" s="94" t="s">
        <v>539</v>
      </c>
      <c r="H4" s="90"/>
      <c r="I4" s="90" t="str">
        <f t="shared" si="2"/>
        <v>D</v>
      </c>
      <c r="J4" s="90" t="str">
        <f t="shared" si="1"/>
        <v>D</v>
      </c>
      <c r="K4" s="26">
        <v>5533</v>
      </c>
      <c r="N4" s="144">
        <f t="shared" si="3"/>
        <v>2.5724200253027294</v>
      </c>
      <c r="O4" s="144">
        <f t="shared" si="4"/>
        <v>2.5724200253027294</v>
      </c>
    </row>
    <row r="5" spans="1:15" x14ac:dyDescent="0.3">
      <c r="A5" s="90" t="s">
        <v>660</v>
      </c>
      <c r="B5" s="91" t="s">
        <v>9</v>
      </c>
      <c r="C5" s="90" t="s">
        <v>9</v>
      </c>
      <c r="D5" s="143">
        <f t="shared" si="5"/>
        <v>74344.649999999994</v>
      </c>
      <c r="E5" s="143">
        <f t="shared" si="0"/>
        <v>74345.990000000005</v>
      </c>
      <c r="F5" s="147">
        <v>87676.29</v>
      </c>
      <c r="G5" s="94" t="s">
        <v>539</v>
      </c>
      <c r="H5" s="90"/>
      <c r="I5" s="90" t="str">
        <f t="shared" si="2"/>
        <v>D</v>
      </c>
      <c r="J5" s="90" t="str">
        <f t="shared" si="1"/>
        <v>D</v>
      </c>
      <c r="K5" s="26">
        <v>9099</v>
      </c>
      <c r="N5" s="144">
        <f t="shared" si="3"/>
        <v>9.6358160237388724</v>
      </c>
      <c r="O5" s="144">
        <f t="shared" si="4"/>
        <v>9.6358160237388724</v>
      </c>
    </row>
    <row r="6" spans="1:15" x14ac:dyDescent="0.3">
      <c r="A6" s="90" t="s">
        <v>25</v>
      </c>
      <c r="B6" s="91" t="s">
        <v>26</v>
      </c>
      <c r="C6" s="90" t="s">
        <v>27</v>
      </c>
      <c r="D6" s="143">
        <f t="shared" si="5"/>
        <v>208.34</v>
      </c>
      <c r="E6" s="143">
        <f t="shared" si="0"/>
        <v>219.6</v>
      </c>
      <c r="F6" s="147">
        <v>231.45999999999998</v>
      </c>
      <c r="G6" s="94" t="s">
        <v>12</v>
      </c>
      <c r="H6" s="90">
        <v>1</v>
      </c>
      <c r="I6" s="90">
        <f t="shared" si="2"/>
        <v>8</v>
      </c>
      <c r="J6" s="90">
        <f t="shared" si="1"/>
        <v>19</v>
      </c>
      <c r="K6" s="26">
        <v>4</v>
      </c>
      <c r="L6" s="144">
        <f t="shared" ref="L6:L66" si="6">(D6/I6)</f>
        <v>26.0425</v>
      </c>
      <c r="M6" s="156">
        <f t="shared" ref="M6:M66" si="7">(E6/J6)</f>
        <v>11.557894736842105</v>
      </c>
      <c r="N6" s="144">
        <f t="shared" si="3"/>
        <v>57.864999999999995</v>
      </c>
      <c r="O6" s="144">
        <f t="shared" si="4"/>
        <v>31.821798245614033</v>
      </c>
    </row>
    <row r="7" spans="1:15" x14ac:dyDescent="0.3">
      <c r="A7" s="96" t="s">
        <v>28</v>
      </c>
      <c r="B7" s="97" t="s">
        <v>29</v>
      </c>
      <c r="C7" s="96" t="s">
        <v>27</v>
      </c>
      <c r="D7" s="143">
        <f t="shared" si="5"/>
        <v>2596.94</v>
      </c>
      <c r="E7" s="143">
        <f t="shared" si="0"/>
        <v>2784.12</v>
      </c>
      <c r="F7" s="148">
        <v>3013.04</v>
      </c>
      <c r="G7" s="94" t="s">
        <v>12</v>
      </c>
      <c r="H7" s="90">
        <v>1</v>
      </c>
      <c r="I7" s="90">
        <f t="shared" si="2"/>
        <v>490</v>
      </c>
      <c r="J7" s="90">
        <f t="shared" si="1"/>
        <v>652</v>
      </c>
      <c r="K7" s="26">
        <v>392</v>
      </c>
      <c r="L7" s="144">
        <f t="shared" si="6"/>
        <v>5.2998775510204084</v>
      </c>
      <c r="M7" s="156">
        <f t="shared" si="7"/>
        <v>4.2701226993865031</v>
      </c>
      <c r="N7" s="144">
        <f t="shared" si="3"/>
        <v>7.686326530612245</v>
      </c>
      <c r="O7" s="144">
        <f t="shared" si="4"/>
        <v>5.7521089270063852</v>
      </c>
    </row>
    <row r="8" spans="1:15" x14ac:dyDescent="0.3">
      <c r="A8" s="90" t="s">
        <v>30</v>
      </c>
      <c r="B8" s="91" t="s">
        <v>31</v>
      </c>
      <c r="C8" s="90" t="s">
        <v>27</v>
      </c>
      <c r="D8" s="143">
        <f t="shared" si="5"/>
        <v>625.02</v>
      </c>
      <c r="E8" s="143">
        <f t="shared" si="0"/>
        <v>658.77</v>
      </c>
      <c r="F8" s="148">
        <v>694.35</v>
      </c>
      <c r="G8" s="94" t="s">
        <v>12</v>
      </c>
      <c r="H8" s="90">
        <v>1</v>
      </c>
      <c r="I8" s="90">
        <f t="shared" si="2"/>
        <v>116</v>
      </c>
      <c r="J8" s="90">
        <f t="shared" si="1"/>
        <v>82</v>
      </c>
      <c r="K8" s="26">
        <v>39</v>
      </c>
      <c r="L8" s="144">
        <f t="shared" si="6"/>
        <v>5.3881034482758619</v>
      </c>
      <c r="M8" s="156">
        <f t="shared" si="7"/>
        <v>8.0337804878048775</v>
      </c>
      <c r="N8" s="144">
        <f t="shared" si="3"/>
        <v>17.803846153846155</v>
      </c>
      <c r="O8" s="144">
        <f t="shared" si="4"/>
        <v>10.408576696642298</v>
      </c>
    </row>
    <row r="9" spans="1:15" x14ac:dyDescent="0.3">
      <c r="A9" s="90" t="s">
        <v>33</v>
      </c>
      <c r="B9" s="91" t="s">
        <v>34</v>
      </c>
      <c r="C9" s="90" t="s">
        <v>27</v>
      </c>
      <c r="D9" s="143">
        <f t="shared" si="5"/>
        <v>281.88</v>
      </c>
      <c r="E9" s="143">
        <f t="shared" si="0"/>
        <v>297.08999999999997</v>
      </c>
      <c r="F9" s="148">
        <v>313.14</v>
      </c>
      <c r="G9" s="94" t="s">
        <v>12</v>
      </c>
      <c r="H9" s="90">
        <v>1</v>
      </c>
      <c r="I9" s="90">
        <f t="shared" si="2"/>
        <v>34</v>
      </c>
      <c r="J9" s="90">
        <f t="shared" si="1"/>
        <v>28</v>
      </c>
      <c r="K9" s="26">
        <v>18</v>
      </c>
      <c r="L9" s="144">
        <f t="shared" si="6"/>
        <v>8.290588235294118</v>
      </c>
      <c r="M9" s="156">
        <f t="shared" si="7"/>
        <v>10.610357142857142</v>
      </c>
      <c r="N9" s="144">
        <f t="shared" si="3"/>
        <v>17.396666666666665</v>
      </c>
      <c r="O9" s="144">
        <f t="shared" si="4"/>
        <v>12.099204014939309</v>
      </c>
    </row>
    <row r="10" spans="1:15" x14ac:dyDescent="0.3">
      <c r="A10" s="90" t="s">
        <v>35</v>
      </c>
      <c r="B10" s="91" t="s">
        <v>36</v>
      </c>
      <c r="C10" s="90" t="s">
        <v>27</v>
      </c>
      <c r="D10" s="143">
        <f t="shared" si="5"/>
        <v>551.5</v>
      </c>
      <c r="E10" s="143">
        <f t="shared" si="0"/>
        <v>581.27</v>
      </c>
      <c r="F10" s="148">
        <v>612.66999999999996</v>
      </c>
      <c r="G10" s="94" t="s">
        <v>12</v>
      </c>
      <c r="H10" s="90">
        <v>1</v>
      </c>
      <c r="I10" s="90">
        <f t="shared" si="2"/>
        <v>117</v>
      </c>
      <c r="J10" s="90">
        <f t="shared" si="1"/>
        <v>82</v>
      </c>
      <c r="K10" s="26">
        <v>27</v>
      </c>
      <c r="L10" s="144">
        <f t="shared" si="6"/>
        <v>4.7136752136752138</v>
      </c>
      <c r="M10" s="156">
        <f t="shared" si="7"/>
        <v>7.088658536585366</v>
      </c>
      <c r="N10" s="144">
        <f t="shared" si="3"/>
        <v>22.691481481481478</v>
      </c>
      <c r="O10" s="144">
        <f t="shared" si="4"/>
        <v>11.497938410580687</v>
      </c>
    </row>
    <row r="11" spans="1:15" x14ac:dyDescent="0.3">
      <c r="A11" s="90" t="s">
        <v>37</v>
      </c>
      <c r="B11" s="91" t="s">
        <v>38</v>
      </c>
      <c r="C11" s="90" t="s">
        <v>27</v>
      </c>
      <c r="D11" s="143">
        <f t="shared" si="5"/>
        <v>208.34</v>
      </c>
      <c r="E11" s="143">
        <f t="shared" si="0"/>
        <v>219.6</v>
      </c>
      <c r="F11" s="148">
        <v>231.45999999999998</v>
      </c>
      <c r="G11" s="94" t="s">
        <v>12</v>
      </c>
      <c r="H11" s="90">
        <v>1</v>
      </c>
      <c r="I11" s="90">
        <f t="shared" si="2"/>
        <v>42</v>
      </c>
      <c r="J11" s="90">
        <f t="shared" si="1"/>
        <v>57</v>
      </c>
      <c r="K11" s="26">
        <v>35</v>
      </c>
      <c r="L11" s="144">
        <f t="shared" si="6"/>
        <v>4.9604761904761903</v>
      </c>
      <c r="M11" s="156">
        <f t="shared" si="7"/>
        <v>3.8526315789473684</v>
      </c>
      <c r="N11" s="144">
        <f t="shared" si="3"/>
        <v>6.613142857142857</v>
      </c>
      <c r="O11" s="144">
        <f t="shared" si="4"/>
        <v>5.1420835421888045</v>
      </c>
    </row>
    <row r="12" spans="1:15" ht="36.6" x14ac:dyDescent="0.3">
      <c r="A12" s="90" t="s">
        <v>40</v>
      </c>
      <c r="B12" s="91" t="s">
        <v>9</v>
      </c>
      <c r="C12" s="90" t="s">
        <v>41</v>
      </c>
      <c r="D12" s="143">
        <f t="shared" si="5"/>
        <v>29799.21</v>
      </c>
      <c r="E12" s="143">
        <f t="shared" si="0"/>
        <v>33541.68</v>
      </c>
      <c r="F12" s="148">
        <v>35141.800000000003</v>
      </c>
      <c r="G12" s="94" t="s">
        <v>12</v>
      </c>
      <c r="H12" s="90">
        <v>9</v>
      </c>
      <c r="I12" s="90">
        <f t="shared" si="2"/>
        <v>16277</v>
      </c>
      <c r="J12" s="90">
        <f t="shared" si="1"/>
        <v>16787</v>
      </c>
      <c r="K12" s="135">
        <v>16872</v>
      </c>
      <c r="L12" s="144">
        <f t="shared" si="6"/>
        <v>1.8307556675062973</v>
      </c>
      <c r="M12" s="156">
        <f t="shared" si="7"/>
        <v>1.9980747006612261</v>
      </c>
      <c r="N12" s="144">
        <f t="shared" si="3"/>
        <v>2.0828473210052159</v>
      </c>
      <c r="O12" s="144">
        <f t="shared" si="4"/>
        <v>1.9705592297242465</v>
      </c>
    </row>
    <row r="13" spans="1:15" x14ac:dyDescent="0.3">
      <c r="A13" s="96" t="s">
        <v>48</v>
      </c>
      <c r="B13" s="97" t="s">
        <v>49</v>
      </c>
      <c r="C13" s="96" t="s">
        <v>50</v>
      </c>
      <c r="D13" s="143">
        <f t="shared" si="5"/>
        <v>551.46</v>
      </c>
      <c r="E13" s="143">
        <f t="shared" si="0"/>
        <v>663.13</v>
      </c>
      <c r="F13" s="148">
        <v>763.11999999999989</v>
      </c>
      <c r="G13" s="94" t="s">
        <v>12</v>
      </c>
      <c r="H13" s="90">
        <v>1</v>
      </c>
      <c r="I13" s="90">
        <f t="shared" si="2"/>
        <v>528</v>
      </c>
      <c r="J13" s="90">
        <f t="shared" si="1"/>
        <v>276</v>
      </c>
      <c r="K13" s="26">
        <v>337</v>
      </c>
      <c r="L13" s="144">
        <f t="shared" si="6"/>
        <v>1.0444318181818182</v>
      </c>
      <c r="M13" s="156">
        <f t="shared" si="7"/>
        <v>2.4026449275362318</v>
      </c>
      <c r="N13" s="144">
        <f t="shared" si="3"/>
        <v>2.2644510385756673</v>
      </c>
      <c r="O13" s="144">
        <f t="shared" si="4"/>
        <v>1.9038425947645725</v>
      </c>
    </row>
    <row r="14" spans="1:15" ht="36.6" x14ac:dyDescent="0.3">
      <c r="A14" s="90" t="s">
        <v>51</v>
      </c>
      <c r="B14" s="91" t="s">
        <v>52</v>
      </c>
      <c r="C14" s="90" t="s">
        <v>53</v>
      </c>
      <c r="D14" s="143">
        <f t="shared" si="5"/>
        <v>582.71</v>
      </c>
      <c r="E14" s="143">
        <f t="shared" si="0"/>
        <v>682.63</v>
      </c>
      <c r="F14" s="148">
        <v>713.76</v>
      </c>
      <c r="G14" s="94" t="s">
        <v>12</v>
      </c>
      <c r="H14" s="90">
        <v>1</v>
      </c>
      <c r="I14" s="90">
        <f t="shared" si="2"/>
        <v>404</v>
      </c>
      <c r="J14" s="90">
        <f t="shared" si="1"/>
        <v>419</v>
      </c>
      <c r="K14" s="26">
        <v>412</v>
      </c>
      <c r="L14" s="144">
        <f t="shared" si="6"/>
        <v>1.4423514851485149</v>
      </c>
      <c r="M14" s="156">
        <f t="shared" si="7"/>
        <v>1.6291885441527447</v>
      </c>
      <c r="N14" s="144">
        <f t="shared" si="3"/>
        <v>1.7324271844660193</v>
      </c>
      <c r="O14" s="144">
        <f t="shared" si="4"/>
        <v>1.6013224045890933</v>
      </c>
    </row>
    <row r="15" spans="1:15" ht="36.6" x14ac:dyDescent="0.3">
      <c r="A15" s="90" t="s">
        <v>57</v>
      </c>
      <c r="B15" s="91" t="s">
        <v>58</v>
      </c>
      <c r="C15" s="90" t="s">
        <v>59</v>
      </c>
      <c r="D15" s="143">
        <f t="shared" si="5"/>
        <v>286.2</v>
      </c>
      <c r="E15" s="143">
        <f t="shared" si="0"/>
        <v>314.93</v>
      </c>
      <c r="F15" s="148">
        <v>329.56</v>
      </c>
      <c r="G15" s="94" t="s">
        <v>12</v>
      </c>
      <c r="H15" s="90">
        <v>1</v>
      </c>
      <c r="I15" s="90">
        <f t="shared" si="2"/>
        <v>320</v>
      </c>
      <c r="J15" s="90">
        <f t="shared" si="1"/>
        <v>167</v>
      </c>
      <c r="K15" s="26">
        <v>144</v>
      </c>
      <c r="L15" s="144">
        <f t="shared" si="6"/>
        <v>0.89437499999999992</v>
      </c>
      <c r="M15" s="156">
        <f t="shared" si="7"/>
        <v>1.8858083832335331</v>
      </c>
      <c r="N15" s="144">
        <f t="shared" si="3"/>
        <v>2.2886111111111109</v>
      </c>
      <c r="O15" s="144">
        <f t="shared" si="4"/>
        <v>1.6895981647815479</v>
      </c>
    </row>
    <row r="16" spans="1:15" ht="24.6" x14ac:dyDescent="0.3">
      <c r="A16" s="90" t="s">
        <v>61</v>
      </c>
      <c r="B16" s="91" t="s">
        <v>9</v>
      </c>
      <c r="C16" s="90" t="s">
        <v>62</v>
      </c>
      <c r="D16" s="143">
        <f t="shared" si="5"/>
        <v>5361.47</v>
      </c>
      <c r="E16" s="143">
        <f t="shared" si="0"/>
        <v>6150.74</v>
      </c>
      <c r="F16" s="148">
        <v>7193.84</v>
      </c>
      <c r="G16" s="94" t="s">
        <v>12</v>
      </c>
      <c r="H16" s="90">
        <v>12</v>
      </c>
      <c r="I16" s="90">
        <f t="shared" si="2"/>
        <v>4925</v>
      </c>
      <c r="J16" s="90">
        <f t="shared" si="1"/>
        <v>4421</v>
      </c>
      <c r="K16" s="26">
        <v>4521</v>
      </c>
      <c r="L16" s="144">
        <f t="shared" si="6"/>
        <v>1.0886233502538072</v>
      </c>
      <c r="M16" s="156">
        <f t="shared" si="7"/>
        <v>1.391255372087763</v>
      </c>
      <c r="N16" s="144">
        <f t="shared" si="3"/>
        <v>1.591205485512055</v>
      </c>
      <c r="O16" s="144">
        <f t="shared" si="4"/>
        <v>1.3570280692845416</v>
      </c>
    </row>
    <row r="17" spans="1:15" x14ac:dyDescent="0.3">
      <c r="A17" s="96" t="s">
        <v>63</v>
      </c>
      <c r="B17" s="97" t="s">
        <v>64</v>
      </c>
      <c r="C17" s="96" t="s">
        <v>27</v>
      </c>
      <c r="D17" s="143">
        <f t="shared" si="5"/>
        <v>9039.14</v>
      </c>
      <c r="E17" s="143">
        <f t="shared" si="0"/>
        <v>9242.64</v>
      </c>
      <c r="F17" s="148">
        <v>9550.69</v>
      </c>
      <c r="G17" s="94" t="s">
        <v>12</v>
      </c>
      <c r="H17" s="90">
        <v>1</v>
      </c>
      <c r="I17" s="90">
        <f t="shared" si="2"/>
        <v>1857</v>
      </c>
      <c r="J17" s="90">
        <f t="shared" si="1"/>
        <v>1903</v>
      </c>
      <c r="K17" s="135">
        <v>1691</v>
      </c>
      <c r="L17" s="144">
        <f t="shared" si="6"/>
        <v>4.8676036618201399</v>
      </c>
      <c r="M17" s="156">
        <f t="shared" si="7"/>
        <v>4.8568786127167627</v>
      </c>
      <c r="N17" s="144">
        <f t="shared" si="3"/>
        <v>5.6479538734476646</v>
      </c>
      <c r="O17" s="144">
        <f t="shared" si="4"/>
        <v>5.1241453826615233</v>
      </c>
    </row>
    <row r="18" spans="1:15" x14ac:dyDescent="0.3">
      <c r="A18" s="96" t="s">
        <v>65</v>
      </c>
      <c r="B18" s="97" t="s">
        <v>66</v>
      </c>
      <c r="C18" s="96" t="s">
        <v>27</v>
      </c>
      <c r="D18" s="143">
        <f t="shared" si="5"/>
        <v>7357.57</v>
      </c>
      <c r="E18" s="143">
        <f t="shared" si="0"/>
        <v>7926.46</v>
      </c>
      <c r="F18" s="148">
        <v>8575.4500000000007</v>
      </c>
      <c r="G18" s="94" t="s">
        <v>12</v>
      </c>
      <c r="H18" s="90">
        <v>1</v>
      </c>
      <c r="I18" s="90">
        <f t="shared" si="2"/>
        <v>689</v>
      </c>
      <c r="J18" s="90">
        <f t="shared" si="1"/>
        <v>818</v>
      </c>
      <c r="K18" s="26">
        <v>756</v>
      </c>
      <c r="L18" s="144">
        <f t="shared" si="6"/>
        <v>10.678621190130624</v>
      </c>
      <c r="M18" s="156">
        <f t="shared" si="7"/>
        <v>9.6900488997555012</v>
      </c>
      <c r="N18" s="144">
        <f t="shared" si="3"/>
        <v>11.343187830687832</v>
      </c>
      <c r="O18" s="144">
        <f t="shared" si="4"/>
        <v>10.570619306857985</v>
      </c>
    </row>
    <row r="19" spans="1:15" ht="36.6" x14ac:dyDescent="0.3">
      <c r="A19" s="90" t="s">
        <v>69</v>
      </c>
      <c r="B19" s="91" t="s">
        <v>70</v>
      </c>
      <c r="C19" s="90" t="s">
        <v>71</v>
      </c>
      <c r="D19" s="143">
        <f t="shared" si="5"/>
        <v>335.05</v>
      </c>
      <c r="E19" s="143">
        <f t="shared" si="0"/>
        <v>370.93</v>
      </c>
      <c r="F19" s="148">
        <v>375.26</v>
      </c>
      <c r="G19" s="94" t="s">
        <v>12</v>
      </c>
      <c r="H19" s="90">
        <v>1</v>
      </c>
      <c r="I19" s="90">
        <f t="shared" si="2"/>
        <v>17</v>
      </c>
      <c r="J19" s="90">
        <f t="shared" si="1"/>
        <v>48</v>
      </c>
      <c r="K19" s="26">
        <v>36</v>
      </c>
      <c r="L19" s="144">
        <f t="shared" si="6"/>
        <v>19.708823529411767</v>
      </c>
      <c r="M19" s="156">
        <f t="shared" si="7"/>
        <v>7.7277083333333332</v>
      </c>
      <c r="N19" s="144">
        <f t="shared" si="3"/>
        <v>10.423888888888889</v>
      </c>
      <c r="O19" s="144">
        <f t="shared" si="4"/>
        <v>12.620140250544663</v>
      </c>
    </row>
    <row r="20" spans="1:15" x14ac:dyDescent="0.3">
      <c r="A20" s="90" t="s">
        <v>75</v>
      </c>
      <c r="B20" s="91" t="s">
        <v>76</v>
      </c>
      <c r="C20" s="90" t="s">
        <v>74</v>
      </c>
      <c r="D20" s="143">
        <f t="shared" si="5"/>
        <v>407.31</v>
      </c>
      <c r="E20" s="143">
        <f t="shared" si="0"/>
        <v>225.65</v>
      </c>
      <c r="F20" s="148">
        <v>235.52</v>
      </c>
      <c r="G20" s="94" t="s">
        <v>12</v>
      </c>
      <c r="H20" s="90">
        <v>1</v>
      </c>
      <c r="I20" s="90">
        <f t="shared" si="2"/>
        <v>48</v>
      </c>
      <c r="J20" s="90">
        <f t="shared" si="1"/>
        <v>100</v>
      </c>
      <c r="K20" s="26">
        <v>90</v>
      </c>
      <c r="L20" s="144">
        <f t="shared" si="6"/>
        <v>8.4856250000000006</v>
      </c>
      <c r="M20" s="156">
        <f t="shared" si="7"/>
        <v>2.2565</v>
      </c>
      <c r="N20" s="144">
        <f t="shared" si="3"/>
        <v>2.616888888888889</v>
      </c>
      <c r="O20" s="144">
        <f t="shared" si="4"/>
        <v>4.4530046296296302</v>
      </c>
    </row>
    <row r="21" spans="1:15" x14ac:dyDescent="0.3">
      <c r="A21" s="90" t="s">
        <v>77</v>
      </c>
      <c r="B21" s="91" t="s">
        <v>78</v>
      </c>
      <c r="C21" s="90" t="s">
        <v>74</v>
      </c>
      <c r="D21" s="143">
        <f t="shared" si="5"/>
        <v>194.78</v>
      </c>
      <c r="E21" s="143">
        <f t="shared" si="0"/>
        <v>229.8</v>
      </c>
      <c r="F21" s="148">
        <v>235.52</v>
      </c>
      <c r="G21" s="94" t="s">
        <v>12</v>
      </c>
      <c r="H21" s="90">
        <v>1</v>
      </c>
      <c r="I21" s="90">
        <f t="shared" si="2"/>
        <v>23</v>
      </c>
      <c r="J21" s="90">
        <f t="shared" si="1"/>
        <v>17</v>
      </c>
      <c r="K21" s="44">
        <v>30</v>
      </c>
      <c r="L21" s="144">
        <f t="shared" si="6"/>
        <v>8.4686956521739134</v>
      </c>
      <c r="M21" s="156">
        <f t="shared" si="7"/>
        <v>13.517647058823529</v>
      </c>
      <c r="N21" s="144">
        <f t="shared" si="3"/>
        <v>7.8506666666666671</v>
      </c>
      <c r="O21" s="144">
        <f t="shared" si="4"/>
        <v>9.9456697925547033</v>
      </c>
    </row>
    <row r="22" spans="1:15" x14ac:dyDescent="0.3">
      <c r="A22" s="90" t="s">
        <v>79</v>
      </c>
      <c r="B22" s="91" t="s">
        <v>80</v>
      </c>
      <c r="C22" s="90" t="s">
        <v>74</v>
      </c>
      <c r="D22" s="143">
        <f t="shared" si="5"/>
        <v>177.97</v>
      </c>
      <c r="E22" s="143">
        <f t="shared" si="0"/>
        <v>206.99</v>
      </c>
      <c r="F22" s="148">
        <v>215.89</v>
      </c>
      <c r="G22" s="94" t="s">
        <v>12</v>
      </c>
      <c r="H22" s="90">
        <v>1</v>
      </c>
      <c r="I22" s="90">
        <f t="shared" si="2"/>
        <v>63</v>
      </c>
      <c r="J22" s="90">
        <f t="shared" si="1"/>
        <v>98</v>
      </c>
      <c r="K22" s="26">
        <v>171</v>
      </c>
      <c r="L22" s="144">
        <f t="shared" si="6"/>
        <v>2.8249206349206348</v>
      </c>
      <c r="M22" s="156">
        <f t="shared" si="7"/>
        <v>2.1121428571428571</v>
      </c>
      <c r="N22" s="144">
        <f t="shared" si="3"/>
        <v>1.2625146198830408</v>
      </c>
      <c r="O22" s="144">
        <f t="shared" si="4"/>
        <v>2.0665260373155108</v>
      </c>
    </row>
    <row r="23" spans="1:15" x14ac:dyDescent="0.3">
      <c r="A23" s="90" t="s">
        <v>81</v>
      </c>
      <c r="B23" s="91" t="s">
        <v>82</v>
      </c>
      <c r="C23" s="90" t="s">
        <v>74</v>
      </c>
      <c r="D23" s="143">
        <f t="shared" si="5"/>
        <v>177.97</v>
      </c>
      <c r="E23" s="143">
        <f t="shared" si="0"/>
        <v>186.5</v>
      </c>
      <c r="F23" s="148">
        <v>208.52</v>
      </c>
      <c r="G23" s="94" t="s">
        <v>12</v>
      </c>
      <c r="H23" s="90">
        <v>1</v>
      </c>
      <c r="I23" s="90">
        <f t="shared" si="2"/>
        <v>12</v>
      </c>
      <c r="J23" s="90">
        <f t="shared" si="1"/>
        <v>13</v>
      </c>
      <c r="K23" s="26">
        <v>28</v>
      </c>
      <c r="L23" s="144">
        <f t="shared" si="6"/>
        <v>14.830833333333333</v>
      </c>
      <c r="M23" s="156">
        <f t="shared" si="7"/>
        <v>14.346153846153847</v>
      </c>
      <c r="N23" s="144">
        <f t="shared" si="3"/>
        <v>7.4471428571428575</v>
      </c>
      <c r="O23" s="144">
        <f t="shared" si="4"/>
        <v>12.208043345543345</v>
      </c>
    </row>
    <row r="24" spans="1:15" x14ac:dyDescent="0.3">
      <c r="A24" s="90" t="s">
        <v>83</v>
      </c>
      <c r="B24" s="91" t="s">
        <v>84</v>
      </c>
      <c r="C24" s="90" t="s">
        <v>74</v>
      </c>
      <c r="D24" s="143">
        <f t="shared" si="5"/>
        <v>196.69</v>
      </c>
      <c r="E24" s="143">
        <f t="shared" si="0"/>
        <v>225.65</v>
      </c>
      <c r="F24" s="148">
        <v>235.52</v>
      </c>
      <c r="G24" s="94" t="s">
        <v>12</v>
      </c>
      <c r="H24" s="90">
        <v>1</v>
      </c>
      <c r="I24" s="90">
        <f t="shared" si="2"/>
        <v>95</v>
      </c>
      <c r="J24" s="90">
        <f t="shared" si="1"/>
        <v>108</v>
      </c>
      <c r="K24" s="26">
        <v>92</v>
      </c>
      <c r="L24" s="144">
        <f t="shared" si="6"/>
        <v>2.0704210526315787</v>
      </c>
      <c r="M24" s="156">
        <f t="shared" si="7"/>
        <v>2.0893518518518519</v>
      </c>
      <c r="N24" s="144">
        <f t="shared" si="3"/>
        <v>2.56</v>
      </c>
      <c r="O24" s="144">
        <f t="shared" si="4"/>
        <v>2.2399243014944772</v>
      </c>
    </row>
    <row r="25" spans="1:15" x14ac:dyDescent="0.3">
      <c r="A25" s="90" t="s">
        <v>87</v>
      </c>
      <c r="B25" s="91" t="s">
        <v>88</v>
      </c>
      <c r="C25" s="90" t="s">
        <v>74</v>
      </c>
      <c r="D25" s="143">
        <f t="shared" si="5"/>
        <v>178.13</v>
      </c>
      <c r="E25" s="143">
        <f t="shared" si="0"/>
        <v>206.99</v>
      </c>
      <c r="F25" s="148">
        <v>215.89</v>
      </c>
      <c r="G25" s="94" t="s">
        <v>12</v>
      </c>
      <c r="H25" s="90">
        <v>1</v>
      </c>
      <c r="I25" s="90">
        <f t="shared" si="2"/>
        <v>33</v>
      </c>
      <c r="J25" s="90">
        <f t="shared" si="1"/>
        <v>39</v>
      </c>
      <c r="K25" s="26">
        <v>39</v>
      </c>
      <c r="L25" s="144">
        <f t="shared" si="6"/>
        <v>5.3978787878787875</v>
      </c>
      <c r="M25" s="156">
        <f t="shared" si="7"/>
        <v>5.3074358974358979</v>
      </c>
      <c r="N25" s="144">
        <f t="shared" si="3"/>
        <v>5.5356410256410253</v>
      </c>
      <c r="O25" s="144">
        <f t="shared" si="4"/>
        <v>5.4136519036519033</v>
      </c>
    </row>
    <row r="26" spans="1:15" x14ac:dyDescent="0.3">
      <c r="A26" s="90" t="s">
        <v>89</v>
      </c>
      <c r="B26" s="91" t="s">
        <v>90</v>
      </c>
      <c r="C26" s="90" t="s">
        <v>74</v>
      </c>
      <c r="D26" s="143">
        <f t="shared" si="5"/>
        <v>177.97</v>
      </c>
      <c r="E26" s="143">
        <f t="shared" si="0"/>
        <v>206.99</v>
      </c>
      <c r="F26" s="148">
        <v>215.89</v>
      </c>
      <c r="G26" s="94" t="s">
        <v>12</v>
      </c>
      <c r="H26" s="90">
        <v>1</v>
      </c>
      <c r="I26" s="90">
        <f t="shared" si="2"/>
        <v>31</v>
      </c>
      <c r="J26" s="90">
        <f t="shared" si="1"/>
        <v>69</v>
      </c>
      <c r="K26" s="26">
        <v>80</v>
      </c>
      <c r="L26" s="144">
        <f t="shared" si="6"/>
        <v>5.7409677419354841</v>
      </c>
      <c r="M26" s="156">
        <f t="shared" si="7"/>
        <v>2.999855072463768</v>
      </c>
      <c r="N26" s="144">
        <f t="shared" si="3"/>
        <v>2.6986249999999998</v>
      </c>
      <c r="O26" s="144">
        <f t="shared" si="4"/>
        <v>3.813149271466417</v>
      </c>
    </row>
    <row r="27" spans="1:15" x14ac:dyDescent="0.3">
      <c r="A27" s="90" t="s">
        <v>91</v>
      </c>
      <c r="B27" s="91" t="s">
        <v>92</v>
      </c>
      <c r="C27" s="90" t="s">
        <v>74</v>
      </c>
      <c r="D27" s="143">
        <f t="shared" si="5"/>
        <v>194.62</v>
      </c>
      <c r="E27" s="143">
        <f t="shared" si="0"/>
        <v>225.65</v>
      </c>
      <c r="F27" s="148">
        <v>235.52</v>
      </c>
      <c r="G27" s="94" t="s">
        <v>12</v>
      </c>
      <c r="H27" s="90">
        <v>1</v>
      </c>
      <c r="I27" s="90">
        <f t="shared" si="2"/>
        <v>20</v>
      </c>
      <c r="J27" s="90">
        <f t="shared" si="1"/>
        <v>81</v>
      </c>
      <c r="K27" s="26">
        <v>43</v>
      </c>
      <c r="L27" s="144">
        <f t="shared" si="6"/>
        <v>9.7309999999999999</v>
      </c>
      <c r="M27" s="156">
        <f t="shared" si="7"/>
        <v>2.7858024691358025</v>
      </c>
      <c r="N27" s="144">
        <f t="shared" si="3"/>
        <v>5.4772093023255817</v>
      </c>
      <c r="O27" s="144">
        <f t="shared" si="4"/>
        <v>5.9980039238204617</v>
      </c>
    </row>
    <row r="28" spans="1:15" x14ac:dyDescent="0.3">
      <c r="A28" s="96" t="s">
        <v>95</v>
      </c>
      <c r="B28" s="97" t="s">
        <v>96</v>
      </c>
      <c r="C28" s="96" t="s">
        <v>27</v>
      </c>
      <c r="D28" s="143">
        <f t="shared" si="5"/>
        <v>1761.31</v>
      </c>
      <c r="E28" s="143">
        <f t="shared" si="0"/>
        <v>1933.32</v>
      </c>
      <c r="F28" s="148">
        <v>2037.79</v>
      </c>
      <c r="G28" s="94" t="s">
        <v>12</v>
      </c>
      <c r="H28" s="90">
        <v>1</v>
      </c>
      <c r="I28" s="90">
        <f t="shared" si="2"/>
        <v>702</v>
      </c>
      <c r="J28" s="90">
        <f t="shared" si="1"/>
        <v>630</v>
      </c>
      <c r="K28" s="26">
        <v>947</v>
      </c>
      <c r="L28" s="144">
        <f t="shared" si="6"/>
        <v>2.508988603988604</v>
      </c>
      <c r="M28" s="156">
        <f t="shared" si="7"/>
        <v>3.0687619047619048</v>
      </c>
      <c r="N28" s="144">
        <f t="shared" si="3"/>
        <v>2.1518373812038014</v>
      </c>
      <c r="O28" s="144">
        <f t="shared" si="4"/>
        <v>2.5765292966514366</v>
      </c>
    </row>
    <row r="29" spans="1:15" x14ac:dyDescent="0.3">
      <c r="A29" s="96" t="s">
        <v>97</v>
      </c>
      <c r="B29" s="97" t="s">
        <v>98</v>
      </c>
      <c r="C29" s="96" t="s">
        <v>27</v>
      </c>
      <c r="D29" s="143">
        <f t="shared" si="5"/>
        <v>5703.16</v>
      </c>
      <c r="E29" s="143">
        <f t="shared" si="0"/>
        <v>6087.86</v>
      </c>
      <c r="F29" s="148">
        <v>6297.3600000000006</v>
      </c>
      <c r="G29" s="94" t="s">
        <v>12</v>
      </c>
      <c r="H29" s="90">
        <v>1</v>
      </c>
      <c r="I29" s="90">
        <f t="shared" si="2"/>
        <v>668</v>
      </c>
      <c r="J29" s="90">
        <f t="shared" si="1"/>
        <v>429</v>
      </c>
      <c r="K29" s="26">
        <v>443</v>
      </c>
      <c r="L29" s="144">
        <f t="shared" si="6"/>
        <v>8.5376646706586818</v>
      </c>
      <c r="M29" s="156">
        <f t="shared" si="7"/>
        <v>14.19081585081585</v>
      </c>
      <c r="N29" s="144">
        <f t="shared" si="3"/>
        <v>14.215259593679459</v>
      </c>
      <c r="O29" s="144">
        <f t="shared" si="4"/>
        <v>12.314580038384662</v>
      </c>
    </row>
    <row r="30" spans="1:15" x14ac:dyDescent="0.3">
      <c r="A30" s="96" t="s">
        <v>101</v>
      </c>
      <c r="B30" s="97" t="s">
        <v>102</v>
      </c>
      <c r="C30" s="96" t="s">
        <v>27</v>
      </c>
      <c r="D30" s="143">
        <f t="shared" si="5"/>
        <v>2077.37</v>
      </c>
      <c r="E30" s="143">
        <f t="shared" si="0"/>
        <v>2176.14</v>
      </c>
      <c r="F30" s="148">
        <v>2183.29</v>
      </c>
      <c r="G30" s="94" t="s">
        <v>12</v>
      </c>
      <c r="H30" s="90">
        <v>1</v>
      </c>
      <c r="I30" s="90">
        <f t="shared" si="2"/>
        <v>80</v>
      </c>
      <c r="J30" s="90">
        <f t="shared" si="1"/>
        <v>69</v>
      </c>
      <c r="K30" s="26">
        <v>61</v>
      </c>
      <c r="L30" s="144">
        <f t="shared" si="6"/>
        <v>25.967124999999999</v>
      </c>
      <c r="M30" s="156">
        <f t="shared" si="7"/>
        <v>31.538260869565214</v>
      </c>
      <c r="N30" s="144">
        <f t="shared" si="3"/>
        <v>35.791639344262293</v>
      </c>
      <c r="O30" s="144">
        <f t="shared" si="4"/>
        <v>31.099008404609169</v>
      </c>
    </row>
    <row r="31" spans="1:15" ht="24.6" x14ac:dyDescent="0.3">
      <c r="A31" s="90" t="s">
        <v>103</v>
      </c>
      <c r="B31" s="91" t="s">
        <v>104</v>
      </c>
      <c r="C31" s="90" t="s">
        <v>105</v>
      </c>
      <c r="D31" s="143">
        <f t="shared" si="5"/>
        <v>3057.4</v>
      </c>
      <c r="E31" s="143">
        <f t="shared" si="0"/>
        <v>3465.1</v>
      </c>
      <c r="F31" s="148">
        <v>3595.7</v>
      </c>
      <c r="G31" s="94" t="s">
        <v>12</v>
      </c>
      <c r="H31" s="90">
        <v>1</v>
      </c>
      <c r="I31" s="90">
        <f t="shared" si="2"/>
        <v>1648</v>
      </c>
      <c r="J31" s="90">
        <f t="shared" si="1"/>
        <v>1377</v>
      </c>
      <c r="K31" s="135">
        <v>1624</v>
      </c>
      <c r="L31" s="144">
        <f t="shared" si="6"/>
        <v>1.8552184466019419</v>
      </c>
      <c r="M31" s="156">
        <f t="shared" si="7"/>
        <v>2.5164124909222947</v>
      </c>
      <c r="N31" s="144">
        <f t="shared" si="3"/>
        <v>2.2141009852216746</v>
      </c>
      <c r="O31" s="144">
        <f t="shared" si="4"/>
        <v>2.1952439742486369</v>
      </c>
    </row>
    <row r="32" spans="1:15" ht="60.6" x14ac:dyDescent="0.3">
      <c r="A32" s="90" t="s">
        <v>742</v>
      </c>
      <c r="B32" s="91" t="s">
        <v>9</v>
      </c>
      <c r="C32" s="90" t="s">
        <v>116</v>
      </c>
      <c r="D32" s="8">
        <v>17490.099999999999</v>
      </c>
      <c r="E32" s="104">
        <v>20133.849999999999</v>
      </c>
      <c r="F32" s="148">
        <v>20749.350000000002</v>
      </c>
      <c r="G32" s="94" t="s">
        <v>12</v>
      </c>
      <c r="H32" s="90">
        <v>11</v>
      </c>
      <c r="I32" s="81">
        <v>12478</v>
      </c>
      <c r="J32" s="105">
        <v>14435</v>
      </c>
      <c r="K32" s="26">
        <v>15277</v>
      </c>
      <c r="L32" s="144">
        <f t="shared" si="6"/>
        <v>1.4016749479083186</v>
      </c>
      <c r="M32" s="156">
        <f t="shared" si="7"/>
        <v>1.3947939037062693</v>
      </c>
      <c r="N32" s="144">
        <f t="shared" si="3"/>
        <v>1.3582084178830924</v>
      </c>
      <c r="O32" s="144">
        <f t="shared" si="4"/>
        <v>1.3848924231658934</v>
      </c>
    </row>
    <row r="33" spans="1:15" ht="48.6" x14ac:dyDescent="0.3">
      <c r="A33" s="90" t="s">
        <v>743</v>
      </c>
      <c r="B33" s="91"/>
      <c r="C33" s="90" t="s">
        <v>56</v>
      </c>
      <c r="D33" s="143"/>
      <c r="E33" s="143"/>
      <c r="F33" s="148">
        <v>0</v>
      </c>
      <c r="G33" s="94" t="s">
        <v>12</v>
      </c>
      <c r="H33" s="106">
        <v>6</v>
      </c>
      <c r="I33" s="90"/>
      <c r="J33" s="90"/>
      <c r="K33" s="26">
        <v>4699</v>
      </c>
      <c r="N33" s="144">
        <f t="shared" si="3"/>
        <v>0</v>
      </c>
      <c r="O33" s="144">
        <f t="shared" si="4"/>
        <v>0</v>
      </c>
    </row>
    <row r="34" spans="1:15" x14ac:dyDescent="0.3">
      <c r="A34" s="96" t="s">
        <v>123</v>
      </c>
      <c r="B34" s="97" t="s">
        <v>124</v>
      </c>
      <c r="C34" s="96" t="s">
        <v>27</v>
      </c>
      <c r="D34" s="143">
        <f>VLOOKUP(A34, science2014, 4, FALSE)</f>
        <v>2294.96</v>
      </c>
      <c r="E34" s="143">
        <f>VLOOKUP(A34, science2015, 4, FALSE)</f>
        <v>2288.35</v>
      </c>
      <c r="F34" s="148">
        <v>2262.13</v>
      </c>
      <c r="G34" s="94" t="s">
        <v>12</v>
      </c>
      <c r="H34" s="90">
        <v>1</v>
      </c>
      <c r="I34" s="90">
        <f>VLOOKUP(A34, science2014, 8, FALSE)</f>
        <v>97</v>
      </c>
      <c r="J34" s="90">
        <f>VLOOKUP(A34, science2015, 8, FALSE)</f>
        <v>119</v>
      </c>
      <c r="K34" s="26">
        <v>265</v>
      </c>
      <c r="L34" s="144">
        <f t="shared" si="6"/>
        <v>23.659381443298969</v>
      </c>
      <c r="M34" s="156">
        <f t="shared" si="7"/>
        <v>19.229831932773109</v>
      </c>
      <c r="N34" s="144">
        <f t="shared" si="3"/>
        <v>8.5363396226415098</v>
      </c>
      <c r="O34" s="144">
        <f t="shared" si="4"/>
        <v>17.141850999571194</v>
      </c>
    </row>
    <row r="35" spans="1:15" ht="36.6" x14ac:dyDescent="0.3">
      <c r="A35" s="90" t="s">
        <v>744</v>
      </c>
      <c r="B35" s="91" t="s">
        <v>9</v>
      </c>
      <c r="C35" s="90" t="s">
        <v>502</v>
      </c>
      <c r="D35" s="8">
        <v>1258.43</v>
      </c>
      <c r="E35" s="104">
        <v>1396.1</v>
      </c>
      <c r="F35" s="148">
        <v>1460.95</v>
      </c>
      <c r="G35" s="94" t="s">
        <v>12</v>
      </c>
      <c r="H35" s="90">
        <v>4</v>
      </c>
      <c r="I35" s="40">
        <v>448</v>
      </c>
      <c r="J35" s="110">
        <v>305</v>
      </c>
      <c r="K35" s="26">
        <v>419</v>
      </c>
      <c r="L35" s="144">
        <f t="shared" si="6"/>
        <v>2.8089955357142857</v>
      </c>
      <c r="M35" s="156">
        <f t="shared" si="7"/>
        <v>4.5773770491803276</v>
      </c>
      <c r="N35" s="144">
        <f t="shared" si="3"/>
        <v>3.4867541766109786</v>
      </c>
      <c r="O35" s="144">
        <f t="shared" si="4"/>
        <v>3.6243755871685308</v>
      </c>
    </row>
    <row r="36" spans="1:15" x14ac:dyDescent="0.3">
      <c r="A36" s="96" t="s">
        <v>127</v>
      </c>
      <c r="B36" s="97" t="s">
        <v>128</v>
      </c>
      <c r="C36" s="96" t="s">
        <v>27</v>
      </c>
      <c r="D36" s="143">
        <f>VLOOKUP(A36, science2014, 4, FALSE)</f>
        <v>9437.74</v>
      </c>
      <c r="E36" s="143">
        <f t="shared" ref="E36:E76" si="8">VLOOKUP(A36, science2015, 4, FALSE)</f>
        <v>9884.6200000000008</v>
      </c>
      <c r="F36" s="148">
        <v>10845.08</v>
      </c>
      <c r="G36" s="94" t="s">
        <v>12</v>
      </c>
      <c r="H36" s="90">
        <v>1</v>
      </c>
      <c r="I36" s="90">
        <f>VLOOKUP(A36, science2014, 8, FALSE)</f>
        <v>1159</v>
      </c>
      <c r="J36" s="90">
        <f>VLOOKUP(A36, science2015, 8, FALSE)</f>
        <v>1453</v>
      </c>
      <c r="K36" s="135">
        <v>1112</v>
      </c>
      <c r="L36" s="144">
        <f t="shared" si="6"/>
        <v>8.1430025884383088</v>
      </c>
      <c r="M36" s="156">
        <f t="shared" si="7"/>
        <v>6.8029043358568488</v>
      </c>
      <c r="N36" s="144">
        <f t="shared" si="3"/>
        <v>9.7527697841726617</v>
      </c>
      <c r="O36" s="144">
        <f t="shared" si="4"/>
        <v>8.2328922361559407</v>
      </c>
    </row>
    <row r="37" spans="1:15" x14ac:dyDescent="0.3">
      <c r="A37" s="96" t="s">
        <v>132</v>
      </c>
      <c r="B37" s="97" t="s">
        <v>133</v>
      </c>
      <c r="C37" s="96" t="s">
        <v>27</v>
      </c>
      <c r="D37" s="143">
        <f>VLOOKUP(A37, science2014, 4, FALSE)</f>
        <v>7495.42</v>
      </c>
      <c r="E37" s="143">
        <f t="shared" si="8"/>
        <v>7999.13</v>
      </c>
      <c r="F37" s="148">
        <v>8575.4500000000007</v>
      </c>
      <c r="G37" s="94" t="s">
        <v>12</v>
      </c>
      <c r="H37" s="90">
        <v>1</v>
      </c>
      <c r="I37" s="90">
        <f>VLOOKUP(A37, science2014, 8, FALSE)</f>
        <v>695</v>
      </c>
      <c r="J37" s="90">
        <f>VLOOKUP(A37, science2015, 8, FALSE)</f>
        <v>840</v>
      </c>
      <c r="K37" s="26">
        <v>977</v>
      </c>
      <c r="L37" s="144">
        <f t="shared" si="6"/>
        <v>10.784776978417266</v>
      </c>
      <c r="M37" s="156">
        <f t="shared" si="7"/>
        <v>9.5227738095238088</v>
      </c>
      <c r="N37" s="144">
        <f t="shared" si="3"/>
        <v>8.7773285568065518</v>
      </c>
      <c r="O37" s="144">
        <f t="shared" si="4"/>
        <v>9.6949597815825417</v>
      </c>
    </row>
    <row r="38" spans="1:15" ht="36.6" x14ac:dyDescent="0.3">
      <c r="A38" s="90" t="s">
        <v>721</v>
      </c>
      <c r="B38" s="91" t="s">
        <v>9</v>
      </c>
      <c r="C38" s="90" t="s">
        <v>130</v>
      </c>
      <c r="D38" s="8">
        <v>3409.04</v>
      </c>
      <c r="E38" s="143">
        <f t="shared" si="8"/>
        <v>4189.9399999999996</v>
      </c>
      <c r="F38" s="147">
        <v>3760.46</v>
      </c>
      <c r="G38" s="94" t="s">
        <v>12</v>
      </c>
      <c r="H38" s="90">
        <v>4</v>
      </c>
      <c r="I38" s="44">
        <v>1022</v>
      </c>
      <c r="J38" s="90">
        <v>484</v>
      </c>
      <c r="K38" s="26">
        <v>1008</v>
      </c>
      <c r="L38" s="144">
        <f t="shared" si="6"/>
        <v>3.3356555772994128</v>
      </c>
      <c r="M38" s="156">
        <f t="shared" si="7"/>
        <v>8.6569008264462806</v>
      </c>
      <c r="N38" s="144">
        <f t="shared" si="3"/>
        <v>3.7306150793650792</v>
      </c>
      <c r="O38" s="144">
        <f t="shared" si="4"/>
        <v>5.2410571610369239</v>
      </c>
    </row>
    <row r="39" spans="1:15" x14ac:dyDescent="0.3">
      <c r="A39" s="96" t="s">
        <v>134</v>
      </c>
      <c r="B39" s="97" t="s">
        <v>9</v>
      </c>
      <c r="C39" s="96" t="s">
        <v>27</v>
      </c>
      <c r="D39" s="143">
        <f t="shared" ref="D39:D60" si="9">VLOOKUP(A39, science2014, 4, FALSE)</f>
        <v>16597.48</v>
      </c>
      <c r="E39" s="143">
        <f t="shared" si="8"/>
        <v>17324.509999999998</v>
      </c>
      <c r="F39" s="148">
        <v>18762.579999999998</v>
      </c>
      <c r="G39" s="94" t="s">
        <v>12</v>
      </c>
      <c r="H39" s="90">
        <v>9</v>
      </c>
      <c r="I39" s="90">
        <f t="shared" ref="I39:I46" si="10">VLOOKUP(A39, science2014, 8, FALSE)</f>
        <v>2358</v>
      </c>
      <c r="J39" s="90">
        <f t="shared" ref="J39:J46" si="11">VLOOKUP(A39, science2015, 8, FALSE)</f>
        <v>3210</v>
      </c>
      <c r="K39" s="135">
        <v>3956</v>
      </c>
      <c r="L39" s="144">
        <f t="shared" si="6"/>
        <v>7.0387955894826124</v>
      </c>
      <c r="M39" s="156">
        <f t="shared" si="7"/>
        <v>5.3970436137071642</v>
      </c>
      <c r="N39" s="144">
        <f t="shared" si="3"/>
        <v>4.7428159757330635</v>
      </c>
      <c r="O39" s="144">
        <f t="shared" si="4"/>
        <v>5.7262183929742791</v>
      </c>
    </row>
    <row r="40" spans="1:15" x14ac:dyDescent="0.3">
      <c r="A40" s="90" t="s">
        <v>135</v>
      </c>
      <c r="B40" s="91" t="s">
        <v>136</v>
      </c>
      <c r="C40" s="90" t="s">
        <v>137</v>
      </c>
      <c r="D40" s="143">
        <f t="shared" si="9"/>
        <v>635.34</v>
      </c>
      <c r="E40" s="143">
        <f t="shared" si="8"/>
        <v>691.49</v>
      </c>
      <c r="F40" s="148">
        <v>691.27</v>
      </c>
      <c r="G40" s="94" t="s">
        <v>12</v>
      </c>
      <c r="H40" s="90">
        <v>1</v>
      </c>
      <c r="I40" s="90">
        <f t="shared" si="10"/>
        <v>56</v>
      </c>
      <c r="J40" s="90">
        <f t="shared" si="11"/>
        <v>76</v>
      </c>
      <c r="K40" s="26">
        <v>79</v>
      </c>
      <c r="L40" s="144">
        <f t="shared" si="6"/>
        <v>11.345357142857143</v>
      </c>
      <c r="M40" s="156">
        <f t="shared" si="7"/>
        <v>9.0985526315789471</v>
      </c>
      <c r="N40" s="144">
        <f t="shared" si="3"/>
        <v>8.7502531645569626</v>
      </c>
      <c r="O40" s="144">
        <f t="shared" si="4"/>
        <v>9.7313876463310169</v>
      </c>
    </row>
    <row r="41" spans="1:15" x14ac:dyDescent="0.3">
      <c r="A41" s="96" t="s">
        <v>143</v>
      </c>
      <c r="B41" s="97" t="s">
        <v>144</v>
      </c>
      <c r="C41" s="96" t="s">
        <v>27</v>
      </c>
      <c r="D41" s="143">
        <f t="shared" si="9"/>
        <v>876.9</v>
      </c>
      <c r="E41" s="143">
        <f t="shared" si="8"/>
        <v>939.07</v>
      </c>
      <c r="F41" s="148">
        <v>1017.49</v>
      </c>
      <c r="G41" s="94" t="s">
        <v>12</v>
      </c>
      <c r="H41" s="90">
        <v>1</v>
      </c>
      <c r="I41" s="90">
        <f t="shared" si="10"/>
        <v>25</v>
      </c>
      <c r="J41" s="90">
        <f t="shared" si="11"/>
        <v>55</v>
      </c>
      <c r="K41" s="26">
        <v>91</v>
      </c>
      <c r="L41" s="144">
        <f t="shared" si="6"/>
        <v>35.076000000000001</v>
      </c>
      <c r="M41" s="156">
        <f t="shared" si="7"/>
        <v>17.074000000000002</v>
      </c>
      <c r="N41" s="144">
        <f t="shared" si="3"/>
        <v>11.181208791208791</v>
      </c>
      <c r="O41" s="144">
        <f t="shared" si="4"/>
        <v>21.11040293040293</v>
      </c>
    </row>
    <row r="42" spans="1:15" ht="24.6" x14ac:dyDescent="0.3">
      <c r="A42" s="96" t="s">
        <v>145</v>
      </c>
      <c r="B42" s="97" t="s">
        <v>146</v>
      </c>
      <c r="C42" s="96" t="s">
        <v>147</v>
      </c>
      <c r="D42" s="143">
        <f t="shared" si="9"/>
        <v>2139.61</v>
      </c>
      <c r="E42" s="143">
        <f t="shared" si="8"/>
        <v>2242.14</v>
      </c>
      <c r="F42" s="148">
        <v>2349.44</v>
      </c>
      <c r="G42" s="94" t="s">
        <v>12</v>
      </c>
      <c r="H42" s="90">
        <v>1</v>
      </c>
      <c r="I42" s="90">
        <f t="shared" si="10"/>
        <v>1123</v>
      </c>
      <c r="J42" s="90">
        <f t="shared" si="11"/>
        <v>1268</v>
      </c>
      <c r="K42" s="26">
        <v>974</v>
      </c>
      <c r="L42" s="144">
        <f t="shared" si="6"/>
        <v>1.9052626892252895</v>
      </c>
      <c r="M42" s="156">
        <f t="shared" si="7"/>
        <v>1.7682492113564667</v>
      </c>
      <c r="N42" s="144">
        <f t="shared" si="3"/>
        <v>2.4121560574948666</v>
      </c>
      <c r="O42" s="144">
        <f t="shared" si="4"/>
        <v>2.0285559860255411</v>
      </c>
    </row>
    <row r="43" spans="1:15" ht="24.6" x14ac:dyDescent="0.3">
      <c r="A43" s="90" t="s">
        <v>152</v>
      </c>
      <c r="B43" s="91" t="s">
        <v>153</v>
      </c>
      <c r="C43" s="90" t="s">
        <v>154</v>
      </c>
      <c r="D43" s="143">
        <f t="shared" si="9"/>
        <v>1196.1099999999999</v>
      </c>
      <c r="E43" s="143">
        <f t="shared" si="8"/>
        <v>1264.54</v>
      </c>
      <c r="F43" s="148">
        <v>1347.82</v>
      </c>
      <c r="G43" s="94" t="s">
        <v>12</v>
      </c>
      <c r="H43" s="90">
        <v>1</v>
      </c>
      <c r="I43" s="90">
        <f t="shared" si="10"/>
        <v>4504</v>
      </c>
      <c r="J43" s="90">
        <f t="shared" si="11"/>
        <v>4148</v>
      </c>
      <c r="K43" s="26">
        <v>6040</v>
      </c>
      <c r="L43" s="144">
        <f t="shared" si="6"/>
        <v>0.26556616341030193</v>
      </c>
      <c r="M43" s="156">
        <f t="shared" si="7"/>
        <v>0.30485535197685631</v>
      </c>
      <c r="N43" s="144">
        <f t="shared" si="3"/>
        <v>0.22314900662251655</v>
      </c>
      <c r="O43" s="144">
        <f t="shared" si="4"/>
        <v>0.26452350733655827</v>
      </c>
    </row>
    <row r="44" spans="1:15" ht="24.6" x14ac:dyDescent="0.3">
      <c r="A44" s="90" t="s">
        <v>159</v>
      </c>
      <c r="B44" s="91" t="s">
        <v>160</v>
      </c>
      <c r="C44" s="90" t="s">
        <v>161</v>
      </c>
      <c r="D44" s="143">
        <f t="shared" si="9"/>
        <v>873.01</v>
      </c>
      <c r="E44" s="143">
        <f t="shared" si="8"/>
        <v>987.1</v>
      </c>
      <c r="F44" s="147">
        <v>1000.94</v>
      </c>
      <c r="G44" s="94" t="s">
        <v>12</v>
      </c>
      <c r="H44" s="90">
        <v>1</v>
      </c>
      <c r="I44" s="90">
        <f t="shared" si="10"/>
        <v>160</v>
      </c>
      <c r="J44" s="90">
        <f t="shared" si="11"/>
        <v>193</v>
      </c>
      <c r="K44" s="26">
        <v>156</v>
      </c>
      <c r="L44" s="144">
        <f t="shared" si="6"/>
        <v>5.4563125000000001</v>
      </c>
      <c r="M44" s="156">
        <f t="shared" si="7"/>
        <v>5.1145077720207253</v>
      </c>
      <c r="N44" s="144">
        <f t="shared" si="3"/>
        <v>6.4162820512820513</v>
      </c>
      <c r="O44" s="144">
        <f t="shared" si="4"/>
        <v>5.6623674411009262</v>
      </c>
    </row>
    <row r="45" spans="1:15" ht="36.6" x14ac:dyDescent="0.3">
      <c r="A45" s="90" t="s">
        <v>164</v>
      </c>
      <c r="B45" s="91" t="s">
        <v>165</v>
      </c>
      <c r="C45" s="90" t="s">
        <v>166</v>
      </c>
      <c r="D45" s="143">
        <f t="shared" si="9"/>
        <v>1161.52</v>
      </c>
      <c r="E45" s="143">
        <f t="shared" si="8"/>
        <v>1304.3800000000001</v>
      </c>
      <c r="F45" s="148">
        <v>1382.83</v>
      </c>
      <c r="G45" s="94" t="s">
        <v>12</v>
      </c>
      <c r="H45" s="90">
        <v>1</v>
      </c>
      <c r="I45" s="90">
        <f t="shared" si="10"/>
        <v>297</v>
      </c>
      <c r="J45" s="90">
        <f t="shared" si="11"/>
        <v>194</v>
      </c>
      <c r="K45" s="26">
        <v>274</v>
      </c>
      <c r="L45" s="144">
        <f t="shared" si="6"/>
        <v>3.9108417508417506</v>
      </c>
      <c r="M45" s="156">
        <f t="shared" si="7"/>
        <v>6.723608247422681</v>
      </c>
      <c r="N45" s="144">
        <f t="shared" si="3"/>
        <v>5.0468248175182477</v>
      </c>
      <c r="O45" s="144">
        <f t="shared" si="4"/>
        <v>5.2270916052608927</v>
      </c>
    </row>
    <row r="46" spans="1:15" ht="36.6" x14ac:dyDescent="0.3">
      <c r="A46" s="90" t="s">
        <v>167</v>
      </c>
      <c r="B46" s="91" t="s">
        <v>168</v>
      </c>
      <c r="C46" s="90" t="s">
        <v>169</v>
      </c>
      <c r="D46" s="143">
        <f t="shared" si="9"/>
        <v>0</v>
      </c>
      <c r="E46" s="143">
        <f t="shared" si="8"/>
        <v>1191.08</v>
      </c>
      <c r="F46" s="148">
        <v>1323.14</v>
      </c>
      <c r="G46" s="94" t="s">
        <v>12</v>
      </c>
      <c r="H46" s="90">
        <v>1</v>
      </c>
      <c r="I46" s="90" t="str">
        <f t="shared" si="10"/>
        <v>na</v>
      </c>
      <c r="J46" s="90">
        <f t="shared" si="11"/>
        <v>119</v>
      </c>
      <c r="K46" s="26">
        <v>126</v>
      </c>
      <c r="M46" s="156">
        <f t="shared" si="7"/>
        <v>10.0090756302521</v>
      </c>
      <c r="N46" s="144">
        <f t="shared" si="3"/>
        <v>10.501111111111111</v>
      </c>
      <c r="O46" s="144">
        <f t="shared" si="4"/>
        <v>10.255093370681607</v>
      </c>
    </row>
    <row r="47" spans="1:15" ht="36.6" x14ac:dyDescent="0.3">
      <c r="A47" s="90" t="s">
        <v>171</v>
      </c>
      <c r="B47" s="91" t="s">
        <v>9</v>
      </c>
      <c r="C47" s="90" t="s">
        <v>172</v>
      </c>
      <c r="D47" s="143">
        <f t="shared" si="9"/>
        <v>2043.68</v>
      </c>
      <c r="E47" s="143">
        <f t="shared" si="8"/>
        <v>2319.9499999999998</v>
      </c>
      <c r="F47" s="148">
        <v>2723.15</v>
      </c>
      <c r="G47" s="94" t="s">
        <v>12</v>
      </c>
      <c r="H47" s="90">
        <v>3</v>
      </c>
      <c r="I47" s="90">
        <v>1574</v>
      </c>
      <c r="J47" s="90">
        <v>2000</v>
      </c>
      <c r="K47" s="26">
        <v>1726</v>
      </c>
      <c r="L47" s="144">
        <f t="shared" si="6"/>
        <v>1.2983989834815757</v>
      </c>
      <c r="M47" s="156">
        <f t="shared" si="7"/>
        <v>1.159975</v>
      </c>
      <c r="N47" s="144">
        <f t="shared" si="3"/>
        <v>1.5777230590961762</v>
      </c>
      <c r="O47" s="144">
        <f t="shared" si="4"/>
        <v>1.3453656808592507</v>
      </c>
    </row>
    <row r="48" spans="1:15" x14ac:dyDescent="0.3">
      <c r="A48" s="96" t="s">
        <v>174</v>
      </c>
      <c r="B48" s="97" t="s">
        <v>175</v>
      </c>
      <c r="C48" s="96" t="s">
        <v>27</v>
      </c>
      <c r="D48" s="143">
        <f t="shared" si="9"/>
        <v>3728.95</v>
      </c>
      <c r="E48" s="143">
        <f t="shared" si="8"/>
        <v>4072.69</v>
      </c>
      <c r="F48" s="148">
        <v>4447.2800000000007</v>
      </c>
      <c r="G48" s="94" t="s">
        <v>12</v>
      </c>
      <c r="H48" s="90">
        <v>1</v>
      </c>
      <c r="I48" s="90">
        <f t="shared" ref="I48:I60" si="12">VLOOKUP(A48, science2014, 8, FALSE)</f>
        <v>976</v>
      </c>
      <c r="J48" s="90">
        <f t="shared" ref="J48:J63" si="13">VLOOKUP(A48, science2015, 8, FALSE)</f>
        <v>827</v>
      </c>
      <c r="K48" s="26">
        <v>746</v>
      </c>
      <c r="L48" s="144">
        <f t="shared" si="6"/>
        <v>3.8206454918032784</v>
      </c>
      <c r="M48" s="156">
        <f t="shared" si="7"/>
        <v>4.9246553808948006</v>
      </c>
      <c r="N48" s="144">
        <f t="shared" si="3"/>
        <v>5.9615013404825747</v>
      </c>
      <c r="O48" s="144">
        <f t="shared" si="4"/>
        <v>4.9022674043935517</v>
      </c>
    </row>
    <row r="49" spans="1:15" ht="24.6" x14ac:dyDescent="0.3">
      <c r="A49" s="96" t="s">
        <v>179</v>
      </c>
      <c r="B49" s="97" t="s">
        <v>180</v>
      </c>
      <c r="C49" s="96" t="s">
        <v>147</v>
      </c>
      <c r="D49" s="143">
        <f t="shared" si="9"/>
        <v>9887.76</v>
      </c>
      <c r="E49" s="143">
        <f t="shared" si="8"/>
        <v>10361.57</v>
      </c>
      <c r="F49" s="148">
        <v>10857.47</v>
      </c>
      <c r="G49" s="94" t="s">
        <v>12</v>
      </c>
      <c r="H49" s="90">
        <v>1</v>
      </c>
      <c r="I49" s="90">
        <f t="shared" si="12"/>
        <v>1646</v>
      </c>
      <c r="J49" s="90">
        <f t="shared" si="13"/>
        <v>2648</v>
      </c>
      <c r="K49" s="135">
        <v>2011</v>
      </c>
      <c r="L49" s="144">
        <f t="shared" si="6"/>
        <v>6.0071445929526126</v>
      </c>
      <c r="M49" s="156">
        <f t="shared" si="7"/>
        <v>3.912979607250755</v>
      </c>
      <c r="N49" s="144">
        <f t="shared" si="3"/>
        <v>5.3990402784684237</v>
      </c>
      <c r="O49" s="144">
        <f t="shared" si="4"/>
        <v>5.1063881595572633</v>
      </c>
    </row>
    <row r="50" spans="1:15" x14ac:dyDescent="0.3">
      <c r="A50" s="96" t="s">
        <v>183</v>
      </c>
      <c r="B50" s="97" t="s">
        <v>184</v>
      </c>
      <c r="C50" s="96" t="s">
        <v>27</v>
      </c>
      <c r="D50" s="143">
        <f t="shared" si="9"/>
        <v>12328.24</v>
      </c>
      <c r="E50" s="143">
        <f t="shared" si="8"/>
        <v>11093.17</v>
      </c>
      <c r="F50" s="148">
        <v>10072.57</v>
      </c>
      <c r="G50" s="94" t="s">
        <v>12</v>
      </c>
      <c r="H50" s="90">
        <v>1</v>
      </c>
      <c r="I50" s="90">
        <f t="shared" si="12"/>
        <v>818</v>
      </c>
      <c r="J50" s="90">
        <f t="shared" si="13"/>
        <v>958</v>
      </c>
      <c r="K50" s="26">
        <v>778</v>
      </c>
      <c r="L50" s="144">
        <f t="shared" si="6"/>
        <v>15.07119804400978</v>
      </c>
      <c r="M50" s="156">
        <f t="shared" si="7"/>
        <v>11.579509394572025</v>
      </c>
      <c r="N50" s="144">
        <f t="shared" si="3"/>
        <v>12.946748071979433</v>
      </c>
      <c r="O50" s="144">
        <f t="shared" si="4"/>
        <v>13.199151836853746</v>
      </c>
    </row>
    <row r="51" spans="1:15" x14ac:dyDescent="0.3">
      <c r="A51" s="96" t="s">
        <v>187</v>
      </c>
      <c r="B51" s="97" t="s">
        <v>188</v>
      </c>
      <c r="C51" s="96" t="s">
        <v>27</v>
      </c>
      <c r="D51" s="143">
        <f t="shared" si="9"/>
        <v>3563.89</v>
      </c>
      <c r="E51" s="143">
        <f t="shared" si="8"/>
        <v>3803.18</v>
      </c>
      <c r="F51" s="148">
        <v>4038.98</v>
      </c>
      <c r="G51" s="94" t="s">
        <v>12</v>
      </c>
      <c r="H51" s="90">
        <v>1</v>
      </c>
      <c r="I51" s="90">
        <f t="shared" si="12"/>
        <v>349</v>
      </c>
      <c r="J51" s="90">
        <f t="shared" si="13"/>
        <v>179</v>
      </c>
      <c r="K51" s="26">
        <v>170</v>
      </c>
      <c r="L51" s="144">
        <f t="shared" si="6"/>
        <v>10.211719197707737</v>
      </c>
      <c r="M51" s="156">
        <f t="shared" si="7"/>
        <v>21.246815642458099</v>
      </c>
      <c r="N51" s="144">
        <f t="shared" si="3"/>
        <v>23.758705882352942</v>
      </c>
      <c r="O51" s="144">
        <f t="shared" si="4"/>
        <v>18.405746907506259</v>
      </c>
    </row>
    <row r="52" spans="1:15" ht="24.6" x14ac:dyDescent="0.3">
      <c r="A52" s="90" t="s">
        <v>189</v>
      </c>
      <c r="B52" s="91" t="s">
        <v>190</v>
      </c>
      <c r="C52" s="90" t="s">
        <v>161</v>
      </c>
      <c r="D52" s="143">
        <f t="shared" si="9"/>
        <v>606.20000000000005</v>
      </c>
      <c r="E52" s="143">
        <f t="shared" si="8"/>
        <v>683.08</v>
      </c>
      <c r="F52" s="148">
        <v>692.64</v>
      </c>
      <c r="G52" s="94" t="s">
        <v>12</v>
      </c>
      <c r="H52" s="90">
        <v>1</v>
      </c>
      <c r="I52" s="90">
        <f t="shared" si="12"/>
        <v>257</v>
      </c>
      <c r="J52" s="90">
        <f t="shared" si="13"/>
        <v>228</v>
      </c>
      <c r="K52" s="26">
        <v>227</v>
      </c>
      <c r="L52" s="144">
        <f t="shared" si="6"/>
        <v>2.3587548638132296</v>
      </c>
      <c r="M52" s="156">
        <f t="shared" si="7"/>
        <v>2.9959649122807019</v>
      </c>
      <c r="N52" s="144">
        <f t="shared" si="3"/>
        <v>3.0512775330396473</v>
      </c>
      <c r="O52" s="144">
        <f t="shared" si="4"/>
        <v>2.8019991030445262</v>
      </c>
    </row>
    <row r="53" spans="1:15" x14ac:dyDescent="0.3">
      <c r="A53" s="96" t="s">
        <v>193</v>
      </c>
      <c r="B53" s="97" t="s">
        <v>194</v>
      </c>
      <c r="C53" s="96" t="s">
        <v>27</v>
      </c>
      <c r="D53" s="143">
        <f t="shared" si="9"/>
        <v>2653.24</v>
      </c>
      <c r="E53" s="143">
        <f t="shared" si="8"/>
        <v>2791.45</v>
      </c>
      <c r="F53" s="148">
        <v>2965.18</v>
      </c>
      <c r="G53" s="94" t="s">
        <v>12</v>
      </c>
      <c r="H53" s="90">
        <v>1</v>
      </c>
      <c r="I53" s="90">
        <f t="shared" si="12"/>
        <v>395</v>
      </c>
      <c r="J53" s="90">
        <f t="shared" si="13"/>
        <v>323</v>
      </c>
      <c r="K53" s="26">
        <v>714</v>
      </c>
      <c r="L53" s="144">
        <f t="shared" si="6"/>
        <v>6.7170632911392403</v>
      </c>
      <c r="M53" s="156">
        <f t="shared" si="7"/>
        <v>8.6422600619195045</v>
      </c>
      <c r="N53" s="144">
        <f t="shared" si="3"/>
        <v>4.1529131652661064</v>
      </c>
      <c r="O53" s="144">
        <f t="shared" si="4"/>
        <v>6.5040788394416174</v>
      </c>
    </row>
    <row r="54" spans="1:15" ht="48.6" x14ac:dyDescent="0.3">
      <c r="A54" s="90" t="s">
        <v>203</v>
      </c>
      <c r="B54" s="91" t="s">
        <v>204</v>
      </c>
      <c r="C54" s="90" t="s">
        <v>205</v>
      </c>
      <c r="D54" s="143">
        <f t="shared" si="9"/>
        <v>607.05999999999995</v>
      </c>
      <c r="E54" s="143">
        <f t="shared" si="8"/>
        <v>688.31</v>
      </c>
      <c r="F54" s="148">
        <v>749.08</v>
      </c>
      <c r="G54" s="94" t="s">
        <v>12</v>
      </c>
      <c r="H54" s="90">
        <v>1</v>
      </c>
      <c r="I54" s="90">
        <f t="shared" si="12"/>
        <v>759</v>
      </c>
      <c r="J54" s="90">
        <f t="shared" si="13"/>
        <v>714</v>
      </c>
      <c r="K54" s="26">
        <v>912</v>
      </c>
      <c r="L54" s="144">
        <f t="shared" si="6"/>
        <v>0.79981554677206845</v>
      </c>
      <c r="M54" s="156">
        <f t="shared" si="7"/>
        <v>0.96401960784313723</v>
      </c>
      <c r="N54" s="144">
        <f t="shared" si="3"/>
        <v>0.82135964912280701</v>
      </c>
      <c r="O54" s="144">
        <f t="shared" si="4"/>
        <v>0.86173160124600423</v>
      </c>
    </row>
    <row r="55" spans="1:15" x14ac:dyDescent="0.3">
      <c r="A55" s="96" t="s">
        <v>214</v>
      </c>
      <c r="B55" s="97" t="s">
        <v>215</v>
      </c>
      <c r="C55" s="96" t="s">
        <v>27</v>
      </c>
      <c r="D55" s="143">
        <f t="shared" si="9"/>
        <v>1894.49</v>
      </c>
      <c r="E55" s="143">
        <f t="shared" si="8"/>
        <v>2040.94</v>
      </c>
      <c r="F55" s="148">
        <v>2207.6999999999998</v>
      </c>
      <c r="G55" s="94" t="s">
        <v>12</v>
      </c>
      <c r="H55" s="90">
        <v>1</v>
      </c>
      <c r="I55" s="90">
        <f t="shared" si="12"/>
        <v>109</v>
      </c>
      <c r="J55" s="90">
        <f t="shared" si="13"/>
        <v>111</v>
      </c>
      <c r="K55" s="26">
        <v>89</v>
      </c>
      <c r="L55" s="144">
        <f t="shared" si="6"/>
        <v>17.380642201834863</v>
      </c>
      <c r="M55" s="156">
        <f t="shared" si="7"/>
        <v>18.386846846846847</v>
      </c>
      <c r="N55" s="144">
        <f t="shared" si="3"/>
        <v>24.805617977528087</v>
      </c>
      <c r="O55" s="144">
        <f t="shared" si="4"/>
        <v>20.191035675403267</v>
      </c>
    </row>
    <row r="56" spans="1:15" ht="24.6" x14ac:dyDescent="0.3">
      <c r="A56" s="96" t="s">
        <v>218</v>
      </c>
      <c r="B56" s="97" t="s">
        <v>219</v>
      </c>
      <c r="C56" s="96" t="s">
        <v>27</v>
      </c>
      <c r="D56" s="143">
        <f t="shared" si="9"/>
        <v>2181.4699999999998</v>
      </c>
      <c r="E56" s="143">
        <f t="shared" si="8"/>
        <v>2361.9499999999998</v>
      </c>
      <c r="F56" s="148">
        <v>2566.2600000000002</v>
      </c>
      <c r="G56" s="94" t="s">
        <v>12</v>
      </c>
      <c r="H56" s="90">
        <v>1</v>
      </c>
      <c r="I56" s="90">
        <f t="shared" si="12"/>
        <v>215</v>
      </c>
      <c r="J56" s="90">
        <f t="shared" si="13"/>
        <v>224</v>
      </c>
      <c r="K56" s="26">
        <v>319</v>
      </c>
      <c r="L56" s="144">
        <f t="shared" si="6"/>
        <v>10.146372093023254</v>
      </c>
      <c r="M56" s="156">
        <f t="shared" si="7"/>
        <v>10.544419642857141</v>
      </c>
      <c r="N56" s="144">
        <f t="shared" si="3"/>
        <v>8.0447021943573667</v>
      </c>
      <c r="O56" s="144">
        <f t="shared" si="4"/>
        <v>9.5784979767459202</v>
      </c>
    </row>
    <row r="57" spans="1:15" x14ac:dyDescent="0.3">
      <c r="A57" s="96" t="s">
        <v>220</v>
      </c>
      <c r="B57" s="97" t="s">
        <v>221</v>
      </c>
      <c r="C57" s="96" t="s">
        <v>27</v>
      </c>
      <c r="D57" s="143">
        <f t="shared" si="9"/>
        <v>5627.2</v>
      </c>
      <c r="E57" s="143">
        <f t="shared" si="8"/>
        <v>5444.96</v>
      </c>
      <c r="F57" s="148">
        <v>5326.8</v>
      </c>
      <c r="G57" s="94" t="s">
        <v>12</v>
      </c>
      <c r="H57" s="90">
        <v>1</v>
      </c>
      <c r="I57" s="90">
        <f t="shared" si="12"/>
        <v>233</v>
      </c>
      <c r="J57" s="90">
        <f t="shared" si="13"/>
        <v>343</v>
      </c>
      <c r="K57" s="26">
        <v>552</v>
      </c>
      <c r="L57" s="144">
        <f t="shared" si="6"/>
        <v>24.151072961373391</v>
      </c>
      <c r="M57" s="156">
        <f t="shared" si="7"/>
        <v>15.874518950437318</v>
      </c>
      <c r="N57" s="144">
        <f t="shared" si="3"/>
        <v>9.65</v>
      </c>
      <c r="O57" s="144">
        <f t="shared" si="4"/>
        <v>16.558530637270234</v>
      </c>
    </row>
    <row r="58" spans="1:15" x14ac:dyDescent="0.3">
      <c r="A58" s="96" t="s">
        <v>227</v>
      </c>
      <c r="B58" s="97" t="s">
        <v>228</v>
      </c>
      <c r="C58" s="96" t="s">
        <v>27</v>
      </c>
      <c r="D58" s="143">
        <f t="shared" si="9"/>
        <v>5687.22</v>
      </c>
      <c r="E58" s="143">
        <f t="shared" si="8"/>
        <v>6070.39</v>
      </c>
      <c r="F58" s="147">
        <v>6505.74</v>
      </c>
      <c r="G58" s="94" t="s">
        <v>12</v>
      </c>
      <c r="H58" s="90">
        <v>1</v>
      </c>
      <c r="I58" s="90">
        <f t="shared" si="12"/>
        <v>1101</v>
      </c>
      <c r="J58" s="90">
        <f t="shared" si="13"/>
        <v>1156</v>
      </c>
      <c r="K58" s="135">
        <v>1459</v>
      </c>
      <c r="L58" s="144">
        <f t="shared" si="6"/>
        <v>5.1655040871934608</v>
      </c>
      <c r="M58" s="156">
        <f t="shared" si="7"/>
        <v>5.2512024221453286</v>
      </c>
      <c r="N58" s="144">
        <f t="shared" si="3"/>
        <v>4.459040438656614</v>
      </c>
      <c r="O58" s="144">
        <f t="shared" si="4"/>
        <v>4.9585823159984672</v>
      </c>
    </row>
    <row r="59" spans="1:15" x14ac:dyDescent="0.3">
      <c r="A59" s="96" t="s">
        <v>229</v>
      </c>
      <c r="B59" s="97" t="s">
        <v>230</v>
      </c>
      <c r="C59" s="96" t="s">
        <v>27</v>
      </c>
      <c r="D59" s="143">
        <f t="shared" si="9"/>
        <v>1805.4</v>
      </c>
      <c r="E59" s="143">
        <f t="shared" si="8"/>
        <v>1962.77</v>
      </c>
      <c r="F59" s="148">
        <v>2143.86</v>
      </c>
      <c r="G59" s="94" t="s">
        <v>12</v>
      </c>
      <c r="H59" s="90">
        <v>1</v>
      </c>
      <c r="I59" s="90">
        <f t="shared" si="12"/>
        <v>145</v>
      </c>
      <c r="J59" s="90">
        <f t="shared" si="13"/>
        <v>285</v>
      </c>
      <c r="K59" s="26">
        <v>220</v>
      </c>
      <c r="L59" s="144">
        <f t="shared" si="6"/>
        <v>12.451034482758621</v>
      </c>
      <c r="M59" s="156">
        <f t="shared" si="7"/>
        <v>6.886912280701754</v>
      </c>
      <c r="N59" s="144">
        <f t="shared" si="3"/>
        <v>9.7448181818181823</v>
      </c>
      <c r="O59" s="144">
        <f t="shared" si="4"/>
        <v>9.6942549817595189</v>
      </c>
    </row>
    <row r="60" spans="1:15" ht="48.6" x14ac:dyDescent="0.3">
      <c r="A60" s="90" t="s">
        <v>234</v>
      </c>
      <c r="B60" s="91" t="s">
        <v>235</v>
      </c>
      <c r="C60" s="90" t="s">
        <v>236</v>
      </c>
      <c r="D60" s="143">
        <f t="shared" si="9"/>
        <v>377.66</v>
      </c>
      <c r="E60" s="143">
        <f t="shared" si="8"/>
        <v>432.64</v>
      </c>
      <c r="F60" s="148">
        <v>442.39</v>
      </c>
      <c r="G60" s="94" t="s">
        <v>12</v>
      </c>
      <c r="H60" s="90">
        <v>1</v>
      </c>
      <c r="I60" s="90">
        <f t="shared" si="12"/>
        <v>223</v>
      </c>
      <c r="J60" s="90">
        <f t="shared" si="13"/>
        <v>258</v>
      </c>
      <c r="K60" s="26">
        <v>193</v>
      </c>
      <c r="L60" s="144">
        <f t="shared" si="6"/>
        <v>1.693542600896861</v>
      </c>
      <c r="M60" s="156">
        <f t="shared" si="7"/>
        <v>1.6768992248062016</v>
      </c>
      <c r="N60" s="144">
        <f t="shared" si="3"/>
        <v>2.2921761658031086</v>
      </c>
      <c r="O60" s="144">
        <f t="shared" si="4"/>
        <v>1.8875393305020571</v>
      </c>
    </row>
    <row r="61" spans="1:15" ht="36.6" x14ac:dyDescent="0.3">
      <c r="A61" s="90" t="s">
        <v>724</v>
      </c>
      <c r="B61" s="91" t="s">
        <v>9</v>
      </c>
      <c r="C61" s="90" t="s">
        <v>241</v>
      </c>
      <c r="D61" s="8">
        <v>1564.45</v>
      </c>
      <c r="E61" s="143">
        <f t="shared" si="8"/>
        <v>1716.69</v>
      </c>
      <c r="F61" s="148">
        <v>1611.18</v>
      </c>
      <c r="G61" s="94" t="s">
        <v>12</v>
      </c>
      <c r="H61" s="90">
        <v>3</v>
      </c>
      <c r="I61" s="75">
        <v>794</v>
      </c>
      <c r="J61" s="90">
        <f t="shared" si="13"/>
        <v>833</v>
      </c>
      <c r="K61" s="26">
        <v>1561</v>
      </c>
      <c r="L61" s="144">
        <f t="shared" si="6"/>
        <v>1.9703400503778339</v>
      </c>
      <c r="M61" s="156">
        <f t="shared" si="7"/>
        <v>2.0608523409363748</v>
      </c>
      <c r="N61" s="144">
        <f t="shared" si="3"/>
        <v>1.0321460602178092</v>
      </c>
      <c r="O61" s="144">
        <f t="shared" si="4"/>
        <v>1.6877794838440059</v>
      </c>
    </row>
    <row r="62" spans="1:15" x14ac:dyDescent="0.3">
      <c r="A62" s="96" t="s">
        <v>249</v>
      </c>
      <c r="B62" s="97" t="s">
        <v>250</v>
      </c>
      <c r="C62" s="96" t="s">
        <v>27</v>
      </c>
      <c r="D62" s="143">
        <f t="shared" ref="D62:D76" si="14">VLOOKUP(A62, science2014, 4, FALSE)</f>
        <v>2939.27</v>
      </c>
      <c r="E62" s="143">
        <f t="shared" si="8"/>
        <v>2847.58</v>
      </c>
      <c r="F62" s="148">
        <v>2915.42</v>
      </c>
      <c r="G62" s="94" t="s">
        <v>12</v>
      </c>
      <c r="H62" s="90">
        <v>1</v>
      </c>
      <c r="I62" s="90">
        <f>VLOOKUP(A62, science2014, 8, FALSE)</f>
        <v>714</v>
      </c>
      <c r="J62" s="90">
        <f t="shared" si="13"/>
        <v>228</v>
      </c>
      <c r="K62" s="26">
        <v>315</v>
      </c>
      <c r="L62" s="144">
        <f t="shared" si="6"/>
        <v>4.1166246498599444</v>
      </c>
      <c r="M62" s="156">
        <f t="shared" si="7"/>
        <v>12.48938596491228</v>
      </c>
      <c r="N62" s="144">
        <f t="shared" si="3"/>
        <v>9.255301587301588</v>
      </c>
      <c r="O62" s="144">
        <f t="shared" si="4"/>
        <v>8.6204374006912712</v>
      </c>
    </row>
    <row r="63" spans="1:15" x14ac:dyDescent="0.3">
      <c r="A63" s="42" t="s">
        <v>254</v>
      </c>
      <c r="B63" s="91" t="s">
        <v>255</v>
      </c>
      <c r="C63" s="42" t="s">
        <v>256</v>
      </c>
      <c r="D63" s="143">
        <f t="shared" si="14"/>
        <v>0</v>
      </c>
      <c r="E63" s="143">
        <f t="shared" si="8"/>
        <v>844.56</v>
      </c>
      <c r="F63" s="148">
        <v>802.86</v>
      </c>
      <c r="G63" s="44" t="s">
        <v>12</v>
      </c>
      <c r="H63" s="44">
        <v>1</v>
      </c>
      <c r="I63" s="90">
        <f>VLOOKUP(A63, science2014, 8, FALSE)</f>
        <v>34</v>
      </c>
      <c r="J63" s="90" t="str">
        <f t="shared" si="13"/>
        <v>?</v>
      </c>
      <c r="K63" s="26">
        <v>16</v>
      </c>
      <c r="N63" s="144">
        <f t="shared" si="3"/>
        <v>50.178750000000001</v>
      </c>
      <c r="O63" s="144">
        <f t="shared" si="4"/>
        <v>50.178750000000001</v>
      </c>
    </row>
    <row r="64" spans="1:15" x14ac:dyDescent="0.3">
      <c r="A64" s="96" t="s">
        <v>267</v>
      </c>
      <c r="B64" s="97" t="s">
        <v>9</v>
      </c>
      <c r="C64" s="96" t="s">
        <v>27</v>
      </c>
      <c r="D64" s="143">
        <f t="shared" si="14"/>
        <v>1424.62</v>
      </c>
      <c r="E64" s="143">
        <f t="shared" si="8"/>
        <v>1515.74</v>
      </c>
      <c r="F64" s="148">
        <v>1676.4099999999999</v>
      </c>
      <c r="G64" s="94" t="s">
        <v>12</v>
      </c>
      <c r="H64" s="90">
        <v>2</v>
      </c>
      <c r="I64" s="90">
        <v>409</v>
      </c>
      <c r="J64" s="90">
        <v>425</v>
      </c>
      <c r="K64" s="26">
        <v>551</v>
      </c>
      <c r="L64" s="144">
        <f t="shared" si="6"/>
        <v>3.483178484107579</v>
      </c>
      <c r="M64" s="156">
        <f t="shared" si="7"/>
        <v>3.5664470588235293</v>
      </c>
      <c r="N64" s="144">
        <f t="shared" si="3"/>
        <v>3.0424863883847548</v>
      </c>
      <c r="O64" s="144">
        <f t="shared" si="4"/>
        <v>3.3640373104386208</v>
      </c>
    </row>
    <row r="65" spans="1:15" ht="24.6" x14ac:dyDescent="0.3">
      <c r="A65" s="96" t="s">
        <v>269</v>
      </c>
      <c r="B65" s="97" t="s">
        <v>270</v>
      </c>
      <c r="C65" s="96" t="s">
        <v>27</v>
      </c>
      <c r="D65" s="143">
        <f t="shared" si="14"/>
        <v>1237.03</v>
      </c>
      <c r="E65" s="143">
        <f t="shared" si="8"/>
        <v>1363.08</v>
      </c>
      <c r="F65" s="148">
        <v>1507.46</v>
      </c>
      <c r="G65" s="94" t="s">
        <v>12</v>
      </c>
      <c r="H65" s="90">
        <v>1</v>
      </c>
      <c r="I65" s="90">
        <f t="shared" ref="I65:I76" si="15">VLOOKUP(A65, science2014, 8, FALSE)</f>
        <v>510</v>
      </c>
      <c r="J65" s="90">
        <f t="shared" ref="J65:J76" si="16">VLOOKUP(A65, science2015, 8, FALSE)</f>
        <v>623</v>
      </c>
      <c r="K65" s="26">
        <v>885</v>
      </c>
      <c r="L65" s="144">
        <f t="shared" si="6"/>
        <v>2.4255490196078431</v>
      </c>
      <c r="M65" s="156">
        <f t="shared" si="7"/>
        <v>2.1879293739967896</v>
      </c>
      <c r="N65" s="144">
        <f t="shared" si="3"/>
        <v>1.7033446327683617</v>
      </c>
      <c r="O65" s="144">
        <f t="shared" si="4"/>
        <v>2.1056076754576645</v>
      </c>
    </row>
    <row r="66" spans="1:15" x14ac:dyDescent="0.3">
      <c r="A66" s="96" t="s">
        <v>275</v>
      </c>
      <c r="B66" s="97" t="s">
        <v>276</v>
      </c>
      <c r="C66" s="96" t="s">
        <v>27</v>
      </c>
      <c r="D66" s="143">
        <f t="shared" si="14"/>
        <v>10132.69</v>
      </c>
      <c r="E66" s="143">
        <f t="shared" si="8"/>
        <v>10361.049999999999</v>
      </c>
      <c r="F66" s="148">
        <v>10706.16</v>
      </c>
      <c r="G66" s="94" t="s">
        <v>12</v>
      </c>
      <c r="H66" s="90">
        <v>1</v>
      </c>
      <c r="I66" s="90">
        <f t="shared" si="15"/>
        <v>1096</v>
      </c>
      <c r="J66" s="90">
        <f t="shared" si="16"/>
        <v>1273</v>
      </c>
      <c r="K66" s="135">
        <v>1485</v>
      </c>
      <c r="L66" s="144">
        <f t="shared" si="6"/>
        <v>9.2451551094890512</v>
      </c>
      <c r="M66" s="156">
        <f t="shared" si="7"/>
        <v>8.1390809112333073</v>
      </c>
      <c r="N66" s="144">
        <f t="shared" si="3"/>
        <v>7.2095353535353537</v>
      </c>
      <c r="O66" s="144">
        <f t="shared" si="4"/>
        <v>8.1979237914192371</v>
      </c>
    </row>
    <row r="67" spans="1:15" x14ac:dyDescent="0.3">
      <c r="A67" s="75" t="s">
        <v>284</v>
      </c>
      <c r="B67" s="75" t="s">
        <v>285</v>
      </c>
      <c r="C67" s="75" t="s">
        <v>256</v>
      </c>
      <c r="D67" s="143">
        <f t="shared" si="14"/>
        <v>0</v>
      </c>
      <c r="E67" s="143">
        <f t="shared" si="8"/>
        <v>1838.4</v>
      </c>
      <c r="F67" s="148">
        <v>1734.9</v>
      </c>
      <c r="G67" s="44" t="s">
        <v>12</v>
      </c>
      <c r="H67" s="75">
        <v>1</v>
      </c>
      <c r="I67" s="90" t="str">
        <f t="shared" si="15"/>
        <v>na</v>
      </c>
      <c r="J67" s="90" t="str">
        <f t="shared" si="16"/>
        <v>?</v>
      </c>
      <c r="K67" s="26">
        <v>7</v>
      </c>
      <c r="N67" s="144">
        <f t="shared" ref="N67:N130" si="17">(F67/K67)</f>
        <v>247.84285714285716</v>
      </c>
      <c r="O67" s="144">
        <f t="shared" ref="O67:O130" si="18">AVERAGE(L67:N67)</f>
        <v>247.84285714285716</v>
      </c>
    </row>
    <row r="68" spans="1:15" x14ac:dyDescent="0.3">
      <c r="A68" s="96" t="s">
        <v>286</v>
      </c>
      <c r="B68" s="97" t="s">
        <v>287</v>
      </c>
      <c r="C68" s="96" t="s">
        <v>27</v>
      </c>
      <c r="D68" s="143">
        <f t="shared" si="14"/>
        <v>4173.5</v>
      </c>
      <c r="E68" s="143">
        <f t="shared" si="8"/>
        <v>4474.6099999999997</v>
      </c>
      <c r="F68" s="148">
        <v>4797.3999999999996</v>
      </c>
      <c r="G68" s="94" t="s">
        <v>12</v>
      </c>
      <c r="H68" s="90">
        <v>1</v>
      </c>
      <c r="I68" s="90">
        <f t="shared" si="15"/>
        <v>359</v>
      </c>
      <c r="J68" s="90">
        <f t="shared" si="16"/>
        <v>394</v>
      </c>
      <c r="K68" s="26">
        <v>416</v>
      </c>
      <c r="L68" s="144">
        <f t="shared" ref="L68:L130" si="19">(D68/I68)</f>
        <v>11.625348189415043</v>
      </c>
      <c r="M68" s="156">
        <f t="shared" ref="M68:M130" si="20">(E68/J68)</f>
        <v>11.356878172588832</v>
      </c>
      <c r="N68" s="144">
        <f t="shared" si="17"/>
        <v>11.532211538461537</v>
      </c>
      <c r="O68" s="144">
        <f t="shared" si="18"/>
        <v>11.50481263348847</v>
      </c>
    </row>
    <row r="69" spans="1:15" ht="36.6" x14ac:dyDescent="0.3">
      <c r="A69" s="90" t="s">
        <v>288</v>
      </c>
      <c r="B69" s="91" t="s">
        <v>289</v>
      </c>
      <c r="C69" s="90" t="s">
        <v>290</v>
      </c>
      <c r="D69" s="143">
        <f t="shared" si="14"/>
        <v>650.57000000000005</v>
      </c>
      <c r="E69" s="143">
        <f t="shared" si="8"/>
        <v>724.27</v>
      </c>
      <c r="F69" s="148">
        <v>845.08</v>
      </c>
      <c r="G69" s="94" t="s">
        <v>12</v>
      </c>
      <c r="H69" s="90">
        <v>1</v>
      </c>
      <c r="I69" s="90">
        <f t="shared" si="15"/>
        <v>73</v>
      </c>
      <c r="J69" s="90">
        <f t="shared" si="16"/>
        <v>62</v>
      </c>
      <c r="K69" s="26">
        <v>49</v>
      </c>
      <c r="L69" s="144">
        <f t="shared" si="19"/>
        <v>8.9119178082191794</v>
      </c>
      <c r="M69" s="156">
        <f t="shared" si="20"/>
        <v>11.681774193548387</v>
      </c>
      <c r="N69" s="144">
        <f t="shared" si="17"/>
        <v>17.2465306122449</v>
      </c>
      <c r="O69" s="144">
        <f t="shared" si="18"/>
        <v>12.613407538004154</v>
      </c>
    </row>
    <row r="70" spans="1:15" x14ac:dyDescent="0.3">
      <c r="A70" s="90" t="s">
        <v>297</v>
      </c>
      <c r="B70" s="91" t="s">
        <v>298</v>
      </c>
      <c r="C70" s="90" t="s">
        <v>299</v>
      </c>
      <c r="D70" s="143">
        <f t="shared" si="14"/>
        <v>804.12</v>
      </c>
      <c r="E70" s="143">
        <f t="shared" si="8"/>
        <v>911.52</v>
      </c>
      <c r="F70" s="148">
        <v>914.03</v>
      </c>
      <c r="G70" s="94" t="s">
        <v>12</v>
      </c>
      <c r="H70" s="90">
        <v>1</v>
      </c>
      <c r="I70" s="90">
        <f t="shared" si="15"/>
        <v>543</v>
      </c>
      <c r="J70" s="90">
        <f t="shared" si="16"/>
        <v>651</v>
      </c>
      <c r="K70" s="26">
        <v>739</v>
      </c>
      <c r="L70" s="144">
        <f t="shared" si="19"/>
        <v>1.4808839779005525</v>
      </c>
      <c r="M70" s="156">
        <f t="shared" si="20"/>
        <v>1.4001843317972349</v>
      </c>
      <c r="N70" s="144">
        <f t="shared" si="17"/>
        <v>1.2368470906630582</v>
      </c>
      <c r="O70" s="144">
        <f t="shared" si="18"/>
        <v>1.3726384667869487</v>
      </c>
    </row>
    <row r="71" spans="1:15" x14ac:dyDescent="0.3">
      <c r="A71" s="96" t="s">
        <v>311</v>
      </c>
      <c r="B71" s="97" t="s">
        <v>312</v>
      </c>
      <c r="C71" s="96" t="s">
        <v>27</v>
      </c>
      <c r="D71" s="143">
        <f t="shared" si="14"/>
        <v>3209.39</v>
      </c>
      <c r="E71" s="143">
        <f t="shared" si="8"/>
        <v>3472.08</v>
      </c>
      <c r="F71" s="148">
        <v>3557.46</v>
      </c>
      <c r="G71" s="94" t="s">
        <v>12</v>
      </c>
      <c r="H71" s="90">
        <v>1</v>
      </c>
      <c r="I71" s="90">
        <f t="shared" si="15"/>
        <v>3033</v>
      </c>
      <c r="J71" s="90">
        <f t="shared" si="16"/>
        <v>2661</v>
      </c>
      <c r="K71" s="135">
        <v>2647</v>
      </c>
      <c r="L71" s="144">
        <f t="shared" si="19"/>
        <v>1.0581569403231124</v>
      </c>
      <c r="M71" s="156">
        <f t="shared" si="20"/>
        <v>1.304802705749718</v>
      </c>
      <c r="N71" s="144">
        <f t="shared" si="17"/>
        <v>1.3439591990933133</v>
      </c>
      <c r="O71" s="144">
        <f t="shared" si="18"/>
        <v>1.2356396150553812</v>
      </c>
    </row>
    <row r="72" spans="1:15" ht="24.6" x14ac:dyDescent="0.3">
      <c r="A72" s="90" t="s">
        <v>318</v>
      </c>
      <c r="B72" s="91" t="s">
        <v>319</v>
      </c>
      <c r="C72" s="90" t="s">
        <v>320</v>
      </c>
      <c r="D72" s="143">
        <f t="shared" si="14"/>
        <v>981.06</v>
      </c>
      <c r="E72" s="143">
        <f t="shared" si="8"/>
        <v>981.06</v>
      </c>
      <c r="F72" s="148">
        <v>1033.2</v>
      </c>
      <c r="G72" s="94" t="s">
        <v>12</v>
      </c>
      <c r="H72" s="90">
        <v>1</v>
      </c>
      <c r="I72" s="90">
        <f t="shared" si="15"/>
        <v>203</v>
      </c>
      <c r="J72" s="90">
        <f t="shared" si="16"/>
        <v>224</v>
      </c>
      <c r="K72" s="26">
        <v>259</v>
      </c>
      <c r="L72" s="144">
        <f t="shared" si="19"/>
        <v>4.832807881773399</v>
      </c>
      <c r="M72" s="156">
        <f t="shared" si="20"/>
        <v>4.3797321428571427</v>
      </c>
      <c r="N72" s="144">
        <f t="shared" si="17"/>
        <v>3.9891891891891893</v>
      </c>
      <c r="O72" s="144">
        <f t="shared" si="18"/>
        <v>4.4005764046065776</v>
      </c>
    </row>
    <row r="73" spans="1:15" x14ac:dyDescent="0.3">
      <c r="A73" s="96" t="s">
        <v>321</v>
      </c>
      <c r="B73" s="97" t="s">
        <v>322</v>
      </c>
      <c r="C73" s="96" t="s">
        <v>27</v>
      </c>
      <c r="D73" s="143">
        <f t="shared" si="14"/>
        <v>1117.93</v>
      </c>
      <c r="E73" s="143">
        <f t="shared" si="8"/>
        <v>1215.92</v>
      </c>
      <c r="F73" s="148">
        <v>1320.6599999999999</v>
      </c>
      <c r="G73" s="94" t="s">
        <v>12</v>
      </c>
      <c r="H73" s="90">
        <v>1</v>
      </c>
      <c r="I73" s="90">
        <f t="shared" si="15"/>
        <v>911</v>
      </c>
      <c r="J73" s="90">
        <f t="shared" si="16"/>
        <v>364</v>
      </c>
      <c r="K73" s="26">
        <v>342</v>
      </c>
      <c r="L73" s="144">
        <f t="shared" si="19"/>
        <v>1.2271459934138311</v>
      </c>
      <c r="M73" s="156">
        <f t="shared" si="20"/>
        <v>3.3404395604395605</v>
      </c>
      <c r="N73" s="144">
        <f t="shared" si="17"/>
        <v>3.8615789473684208</v>
      </c>
      <c r="O73" s="144">
        <f t="shared" si="18"/>
        <v>2.8097215004072709</v>
      </c>
    </row>
    <row r="74" spans="1:15" x14ac:dyDescent="0.3">
      <c r="A74" s="96" t="s">
        <v>323</v>
      </c>
      <c r="B74" s="97" t="s">
        <v>324</v>
      </c>
      <c r="C74" s="96" t="s">
        <v>27</v>
      </c>
      <c r="D74" s="143">
        <f t="shared" si="14"/>
        <v>1725.67</v>
      </c>
      <c r="E74" s="143">
        <f t="shared" si="8"/>
        <v>1850.56</v>
      </c>
      <c r="F74" s="148">
        <v>1983.35</v>
      </c>
      <c r="G74" s="94" t="s">
        <v>12</v>
      </c>
      <c r="H74" s="90">
        <v>1</v>
      </c>
      <c r="I74" s="90">
        <f t="shared" si="15"/>
        <v>339</v>
      </c>
      <c r="J74" s="90">
        <f t="shared" si="16"/>
        <v>442</v>
      </c>
      <c r="K74" s="26">
        <v>469</v>
      </c>
      <c r="L74" s="144">
        <f t="shared" si="19"/>
        <v>5.0904719764011803</v>
      </c>
      <c r="M74" s="156">
        <f t="shared" si="20"/>
        <v>4.1867873303167418</v>
      </c>
      <c r="N74" s="144">
        <f t="shared" si="17"/>
        <v>4.2288912579957358</v>
      </c>
      <c r="O74" s="144">
        <f t="shared" si="18"/>
        <v>4.5020501882378863</v>
      </c>
    </row>
    <row r="75" spans="1:15" x14ac:dyDescent="0.3">
      <c r="A75" s="96" t="s">
        <v>330</v>
      </c>
      <c r="B75" s="97" t="s">
        <v>331</v>
      </c>
      <c r="C75" s="96" t="s">
        <v>27</v>
      </c>
      <c r="D75" s="143">
        <f t="shared" si="14"/>
        <v>1699.4</v>
      </c>
      <c r="E75" s="143">
        <f t="shared" si="8"/>
        <v>1829.4</v>
      </c>
      <c r="F75" s="147">
        <v>1981.49</v>
      </c>
      <c r="G75" s="94" t="s">
        <v>12</v>
      </c>
      <c r="H75" s="90">
        <v>1</v>
      </c>
      <c r="I75" s="90">
        <f t="shared" si="15"/>
        <v>157</v>
      </c>
      <c r="J75" s="90">
        <f t="shared" si="16"/>
        <v>103</v>
      </c>
      <c r="K75" s="26">
        <v>101</v>
      </c>
      <c r="L75" s="144">
        <f t="shared" si="19"/>
        <v>10.824203821656052</v>
      </c>
      <c r="M75" s="156">
        <f t="shared" si="20"/>
        <v>17.761165048543692</v>
      </c>
      <c r="N75" s="144">
        <f t="shared" si="17"/>
        <v>19.61871287128713</v>
      </c>
      <c r="O75" s="144">
        <f t="shared" si="18"/>
        <v>16.068027247162291</v>
      </c>
    </row>
    <row r="76" spans="1:15" x14ac:dyDescent="0.3">
      <c r="A76" s="96" t="s">
        <v>332</v>
      </c>
      <c r="B76" s="97" t="s">
        <v>333</v>
      </c>
      <c r="C76" s="96" t="s">
        <v>27</v>
      </c>
      <c r="D76" s="143">
        <f t="shared" si="14"/>
        <v>8263.5400000000009</v>
      </c>
      <c r="E76" s="143">
        <f t="shared" si="8"/>
        <v>7435.31</v>
      </c>
      <c r="F76" s="147">
        <v>6751.67</v>
      </c>
      <c r="G76" s="94" t="s">
        <v>12</v>
      </c>
      <c r="H76" s="90">
        <v>1</v>
      </c>
      <c r="I76" s="90">
        <f t="shared" si="15"/>
        <v>525</v>
      </c>
      <c r="J76" s="90">
        <f t="shared" si="16"/>
        <v>564</v>
      </c>
      <c r="K76" s="26">
        <v>567</v>
      </c>
      <c r="L76" s="144">
        <f t="shared" si="19"/>
        <v>15.740076190476191</v>
      </c>
      <c r="M76" s="156">
        <f t="shared" si="20"/>
        <v>13.18317375886525</v>
      </c>
      <c r="N76" s="144">
        <f t="shared" si="17"/>
        <v>11.907707231040565</v>
      </c>
      <c r="O76" s="144">
        <f t="shared" si="18"/>
        <v>13.610319060127333</v>
      </c>
    </row>
    <row r="77" spans="1:15" x14ac:dyDescent="0.3">
      <c r="A77" s="62" t="s">
        <v>745</v>
      </c>
      <c r="B77" s="137"/>
      <c r="C77" s="62" t="s">
        <v>279</v>
      </c>
      <c r="D77" s="8"/>
      <c r="E77" s="143"/>
      <c r="F77" s="149">
        <v>45077.97</v>
      </c>
      <c r="G77" s="26" t="s">
        <v>12</v>
      </c>
      <c r="H77" s="26">
        <v>70</v>
      </c>
      <c r="I77" s="62"/>
      <c r="J77" s="90"/>
      <c r="K77" s="138">
        <v>20840</v>
      </c>
      <c r="N77" s="144">
        <f t="shared" si="17"/>
        <v>2.1630503838771595</v>
      </c>
      <c r="O77" s="144">
        <f t="shared" si="18"/>
        <v>2.1630503838771595</v>
      </c>
    </row>
    <row r="78" spans="1:15" x14ac:dyDescent="0.3">
      <c r="A78" s="96" t="s">
        <v>343</v>
      </c>
      <c r="B78" s="97" t="s">
        <v>344</v>
      </c>
      <c r="C78" s="96" t="s">
        <v>27</v>
      </c>
      <c r="D78" s="143">
        <f t="shared" ref="D78:D109" si="21">VLOOKUP(A78, science2014, 4, FALSE)</f>
        <v>896.6</v>
      </c>
      <c r="E78" s="143">
        <f t="shared" ref="E78:E109" si="22">VLOOKUP(A78, science2015, 4, FALSE)</f>
        <v>974.95</v>
      </c>
      <c r="F78" s="148">
        <v>1064.42</v>
      </c>
      <c r="G78" s="94" t="s">
        <v>12</v>
      </c>
      <c r="H78" s="90">
        <v>1</v>
      </c>
      <c r="I78" s="90">
        <f t="shared" ref="I78:I88" si="23">VLOOKUP(A78, science2014, 8, FALSE)</f>
        <v>1221</v>
      </c>
      <c r="J78" s="90">
        <f t="shared" ref="J78:J88" si="24">VLOOKUP(A78, science2015, 8, FALSE)</f>
        <v>1579</v>
      </c>
      <c r="K78" s="135">
        <v>1267</v>
      </c>
      <c r="L78" s="144">
        <f t="shared" si="19"/>
        <v>0.73431613431613429</v>
      </c>
      <c r="M78" s="156">
        <f t="shared" si="20"/>
        <v>0.6174477517416086</v>
      </c>
      <c r="N78" s="144">
        <f t="shared" si="17"/>
        <v>0.84011049723756914</v>
      </c>
      <c r="O78" s="144">
        <f t="shared" si="18"/>
        <v>0.73062479443177064</v>
      </c>
    </row>
    <row r="79" spans="1:15" x14ac:dyDescent="0.3">
      <c r="A79" s="96" t="s">
        <v>345</v>
      </c>
      <c r="B79" s="97" t="s">
        <v>346</v>
      </c>
      <c r="C79" s="96" t="s">
        <v>27</v>
      </c>
      <c r="D79" s="143">
        <f t="shared" si="21"/>
        <v>2753.58</v>
      </c>
      <c r="E79" s="143">
        <f t="shared" si="22"/>
        <v>2938.62</v>
      </c>
      <c r="F79" s="148">
        <v>3150.1</v>
      </c>
      <c r="G79" s="94" t="s">
        <v>12</v>
      </c>
      <c r="H79" s="90">
        <v>1</v>
      </c>
      <c r="I79" s="90">
        <f t="shared" si="23"/>
        <v>742</v>
      </c>
      <c r="J79" s="90">
        <f t="shared" si="24"/>
        <v>601</v>
      </c>
      <c r="K79" s="26">
        <v>744</v>
      </c>
      <c r="L79" s="144">
        <f t="shared" si="19"/>
        <v>3.7110242587601077</v>
      </c>
      <c r="M79" s="156">
        <f t="shared" si="20"/>
        <v>4.8895507487520797</v>
      </c>
      <c r="N79" s="144">
        <f t="shared" si="17"/>
        <v>4.2340053763440855</v>
      </c>
      <c r="O79" s="144">
        <f t="shared" si="18"/>
        <v>4.2781934612854249</v>
      </c>
    </row>
    <row r="80" spans="1:15" x14ac:dyDescent="0.3">
      <c r="A80" s="96" t="s">
        <v>347</v>
      </c>
      <c r="B80" s="97" t="s">
        <v>348</v>
      </c>
      <c r="C80" s="96" t="s">
        <v>27</v>
      </c>
      <c r="D80" s="143">
        <f t="shared" si="21"/>
        <v>1995.77</v>
      </c>
      <c r="E80" s="143">
        <f t="shared" si="22"/>
        <v>1891.94</v>
      </c>
      <c r="F80" s="148">
        <v>1717.72</v>
      </c>
      <c r="G80" s="94" t="s">
        <v>12</v>
      </c>
      <c r="H80" s="90">
        <v>1</v>
      </c>
      <c r="I80" s="90">
        <f t="shared" si="23"/>
        <v>151</v>
      </c>
      <c r="J80" s="90">
        <f t="shared" si="24"/>
        <v>172</v>
      </c>
      <c r="K80" s="26">
        <v>159</v>
      </c>
      <c r="L80" s="144">
        <f t="shared" si="19"/>
        <v>13.217019867549668</v>
      </c>
      <c r="M80" s="156">
        <f t="shared" si="20"/>
        <v>10.999651162790698</v>
      </c>
      <c r="N80" s="144">
        <f t="shared" si="17"/>
        <v>10.803270440251573</v>
      </c>
      <c r="O80" s="144">
        <f t="shared" si="18"/>
        <v>11.673313823530647</v>
      </c>
    </row>
    <row r="81" spans="1:15" x14ac:dyDescent="0.3">
      <c r="A81" s="96" t="s">
        <v>349</v>
      </c>
      <c r="B81" s="97" t="s">
        <v>350</v>
      </c>
      <c r="C81" s="96" t="s">
        <v>27</v>
      </c>
      <c r="D81" s="143">
        <f t="shared" si="21"/>
        <v>8290.74</v>
      </c>
      <c r="E81" s="143">
        <f t="shared" si="22"/>
        <v>8476.4599999999991</v>
      </c>
      <c r="F81" s="148">
        <v>8760.35</v>
      </c>
      <c r="G81" s="94" t="s">
        <v>12</v>
      </c>
      <c r="H81" s="90">
        <v>1</v>
      </c>
      <c r="I81" s="90">
        <f t="shared" si="23"/>
        <v>4360</v>
      </c>
      <c r="J81" s="90">
        <f t="shared" si="24"/>
        <v>5377</v>
      </c>
      <c r="K81" s="135">
        <v>4766</v>
      </c>
      <c r="L81" s="144">
        <f t="shared" si="19"/>
        <v>1.9015458715596329</v>
      </c>
      <c r="M81" s="156">
        <f t="shared" si="20"/>
        <v>1.5764292356332525</v>
      </c>
      <c r="N81" s="144">
        <f t="shared" si="17"/>
        <v>1.8380927402433909</v>
      </c>
      <c r="O81" s="144">
        <f t="shared" si="18"/>
        <v>1.772022615812092</v>
      </c>
    </row>
    <row r="82" spans="1:15" x14ac:dyDescent="0.3">
      <c r="A82" s="96" t="s">
        <v>359</v>
      </c>
      <c r="B82" s="97" t="s">
        <v>360</v>
      </c>
      <c r="C82" s="96" t="s">
        <v>27</v>
      </c>
      <c r="D82" s="143">
        <f t="shared" si="21"/>
        <v>337.63</v>
      </c>
      <c r="E82" s="143">
        <f t="shared" si="22"/>
        <v>361.45</v>
      </c>
      <c r="F82" s="148">
        <v>394.23999999999995</v>
      </c>
      <c r="G82" s="94" t="s">
        <v>12</v>
      </c>
      <c r="H82" s="90">
        <v>1</v>
      </c>
      <c r="I82" s="90">
        <f t="shared" si="23"/>
        <v>472</v>
      </c>
      <c r="J82" s="90">
        <f t="shared" si="24"/>
        <v>546</v>
      </c>
      <c r="K82" s="26">
        <v>664</v>
      </c>
      <c r="L82" s="144">
        <f t="shared" si="19"/>
        <v>0.71531779661016948</v>
      </c>
      <c r="M82" s="156">
        <f t="shared" si="20"/>
        <v>0.66199633699633698</v>
      </c>
      <c r="N82" s="144">
        <f t="shared" si="17"/>
        <v>0.59373493975903602</v>
      </c>
      <c r="O82" s="144">
        <f t="shared" si="18"/>
        <v>0.65701635778851408</v>
      </c>
    </row>
    <row r="83" spans="1:15" ht="48.6" x14ac:dyDescent="0.3">
      <c r="A83" s="90" t="s">
        <v>373</v>
      </c>
      <c r="B83" s="91" t="s">
        <v>374</v>
      </c>
      <c r="C83" s="90" t="s">
        <v>375</v>
      </c>
      <c r="D83" s="143">
        <f t="shared" si="21"/>
        <v>2932</v>
      </c>
      <c r="E83" s="143">
        <f t="shared" si="22"/>
        <v>3327.92</v>
      </c>
      <c r="F83" s="148">
        <v>3475.49</v>
      </c>
      <c r="G83" s="94" t="s">
        <v>12</v>
      </c>
      <c r="H83" s="90">
        <v>1</v>
      </c>
      <c r="I83" s="90">
        <f t="shared" si="23"/>
        <v>3959</v>
      </c>
      <c r="J83" s="90">
        <f t="shared" si="24"/>
        <v>5405</v>
      </c>
      <c r="K83" s="26">
        <v>4343</v>
      </c>
      <c r="L83" s="144">
        <f t="shared" si="19"/>
        <v>0.74059105834806771</v>
      </c>
      <c r="M83" s="156">
        <f t="shared" si="20"/>
        <v>0.61571137835337653</v>
      </c>
      <c r="N83" s="144">
        <f t="shared" si="17"/>
        <v>0.80025097858623062</v>
      </c>
      <c r="O83" s="144">
        <f t="shared" si="18"/>
        <v>0.71885113842922499</v>
      </c>
    </row>
    <row r="84" spans="1:15" x14ac:dyDescent="0.3">
      <c r="A84" s="96" t="s">
        <v>376</v>
      </c>
      <c r="B84" s="97" t="s">
        <v>377</v>
      </c>
      <c r="C84" s="96" t="s">
        <v>27</v>
      </c>
      <c r="D84" s="143">
        <f t="shared" si="21"/>
        <v>975.37</v>
      </c>
      <c r="E84" s="143">
        <f t="shared" si="22"/>
        <v>1061.4000000000001</v>
      </c>
      <c r="F84" s="148">
        <v>1157.3499999999999</v>
      </c>
      <c r="G84" s="94" t="s">
        <v>12</v>
      </c>
      <c r="H84" s="90">
        <v>1</v>
      </c>
      <c r="I84" s="90">
        <f t="shared" si="23"/>
        <v>131</v>
      </c>
      <c r="J84" s="90">
        <f t="shared" si="24"/>
        <v>132</v>
      </c>
      <c r="K84" s="26">
        <v>75</v>
      </c>
      <c r="L84" s="144">
        <f t="shared" si="19"/>
        <v>7.4455725190839699</v>
      </c>
      <c r="M84" s="156">
        <f t="shared" si="20"/>
        <v>8.040909090909091</v>
      </c>
      <c r="N84" s="144">
        <f t="shared" si="17"/>
        <v>15.431333333333333</v>
      </c>
      <c r="O84" s="144">
        <f t="shared" si="18"/>
        <v>10.30593831444213</v>
      </c>
    </row>
    <row r="85" spans="1:15" ht="36.6" x14ac:dyDescent="0.3">
      <c r="A85" s="90" t="s">
        <v>378</v>
      </c>
      <c r="B85" s="91" t="s">
        <v>379</v>
      </c>
      <c r="C85" s="90" t="s">
        <v>380</v>
      </c>
      <c r="D85" s="143">
        <f t="shared" si="21"/>
        <v>2677.18</v>
      </c>
      <c r="E85" s="143">
        <f t="shared" si="22"/>
        <v>2754.06</v>
      </c>
      <c r="F85" s="148">
        <v>3035.88</v>
      </c>
      <c r="G85" s="94" t="s">
        <v>12</v>
      </c>
      <c r="H85" s="90">
        <v>1</v>
      </c>
      <c r="I85" s="90">
        <f t="shared" si="23"/>
        <v>31</v>
      </c>
      <c r="J85" s="90">
        <f t="shared" si="24"/>
        <v>55</v>
      </c>
      <c r="K85" s="26">
        <v>92</v>
      </c>
      <c r="L85" s="144">
        <f t="shared" si="19"/>
        <v>86.360645161290321</v>
      </c>
      <c r="M85" s="156">
        <f t="shared" si="20"/>
        <v>50.073818181818183</v>
      </c>
      <c r="N85" s="144">
        <f t="shared" si="17"/>
        <v>32.998695652173915</v>
      </c>
      <c r="O85" s="144">
        <f t="shared" si="18"/>
        <v>56.477719665094149</v>
      </c>
    </row>
    <row r="86" spans="1:15" x14ac:dyDescent="0.3">
      <c r="A86" s="96" t="s">
        <v>381</v>
      </c>
      <c r="B86" s="97" t="s">
        <v>382</v>
      </c>
      <c r="C86" s="96" t="s">
        <v>27</v>
      </c>
      <c r="D86" s="143">
        <f t="shared" si="21"/>
        <v>6313.7</v>
      </c>
      <c r="E86" s="143">
        <f t="shared" si="22"/>
        <v>6832.86</v>
      </c>
      <c r="F86" s="148">
        <v>7392.76</v>
      </c>
      <c r="G86" s="94" t="s">
        <v>12</v>
      </c>
      <c r="H86" s="90">
        <v>1</v>
      </c>
      <c r="I86" s="90">
        <f t="shared" si="23"/>
        <v>577</v>
      </c>
      <c r="J86" s="90">
        <f t="shared" si="24"/>
        <v>264</v>
      </c>
      <c r="K86" s="26">
        <v>300</v>
      </c>
      <c r="L86" s="144">
        <f t="shared" si="19"/>
        <v>10.942287694974004</v>
      </c>
      <c r="M86" s="156">
        <f t="shared" si="20"/>
        <v>25.882045454545452</v>
      </c>
      <c r="N86" s="144">
        <f t="shared" si="17"/>
        <v>24.642533333333333</v>
      </c>
      <c r="O86" s="144">
        <f t="shared" si="18"/>
        <v>20.488955494284262</v>
      </c>
    </row>
    <row r="87" spans="1:15" ht="24.6" x14ac:dyDescent="0.3">
      <c r="A87" s="90" t="s">
        <v>383</v>
      </c>
      <c r="B87" s="91" t="s">
        <v>384</v>
      </c>
      <c r="C87" s="90" t="s">
        <v>385</v>
      </c>
      <c r="D87" s="143">
        <f t="shared" si="21"/>
        <v>2319.7800000000002</v>
      </c>
      <c r="E87" s="143">
        <f t="shared" si="22"/>
        <v>2642.04</v>
      </c>
      <c r="F87" s="148">
        <v>2791.2799999999997</v>
      </c>
      <c r="G87" s="94" t="s">
        <v>12</v>
      </c>
      <c r="H87" s="90">
        <v>1</v>
      </c>
      <c r="I87" s="90">
        <f t="shared" si="23"/>
        <v>738</v>
      </c>
      <c r="J87" s="90">
        <f t="shared" si="24"/>
        <v>670</v>
      </c>
      <c r="K87" s="26">
        <v>558</v>
      </c>
      <c r="L87" s="144">
        <f t="shared" si="19"/>
        <v>3.1433333333333335</v>
      </c>
      <c r="M87" s="156">
        <f t="shared" si="20"/>
        <v>3.9433432835820894</v>
      </c>
      <c r="N87" s="144">
        <f t="shared" si="17"/>
        <v>5.0022939068100358</v>
      </c>
      <c r="O87" s="144">
        <f t="shared" si="18"/>
        <v>4.0296568412418194</v>
      </c>
    </row>
    <row r="88" spans="1:15" x14ac:dyDescent="0.3">
      <c r="A88" s="96" t="s">
        <v>386</v>
      </c>
      <c r="B88" s="97" t="s">
        <v>387</v>
      </c>
      <c r="C88" s="96" t="s">
        <v>27</v>
      </c>
      <c r="D88" s="143">
        <f t="shared" si="21"/>
        <v>2837.98</v>
      </c>
      <c r="E88" s="143">
        <f t="shared" si="22"/>
        <v>3057.26</v>
      </c>
      <c r="F88" s="148">
        <v>3291.8199999999997</v>
      </c>
      <c r="G88" s="94" t="s">
        <v>12</v>
      </c>
      <c r="H88" s="90">
        <v>1</v>
      </c>
      <c r="I88" s="90">
        <f t="shared" si="23"/>
        <v>214</v>
      </c>
      <c r="J88" s="90">
        <f t="shared" si="24"/>
        <v>252</v>
      </c>
      <c r="K88" s="26">
        <v>269</v>
      </c>
      <c r="L88" s="144">
        <f t="shared" si="19"/>
        <v>13.26158878504673</v>
      </c>
      <c r="M88" s="156">
        <f t="shared" si="20"/>
        <v>12.131984126984127</v>
      </c>
      <c r="N88" s="144">
        <f t="shared" si="17"/>
        <v>12.23724907063197</v>
      </c>
      <c r="O88" s="144">
        <f t="shared" si="18"/>
        <v>12.543607327554275</v>
      </c>
    </row>
    <row r="89" spans="1:15" x14ac:dyDescent="0.3">
      <c r="A89" s="96" t="s">
        <v>388</v>
      </c>
      <c r="B89" s="97" t="s">
        <v>9</v>
      </c>
      <c r="C89" s="96" t="s">
        <v>27</v>
      </c>
      <c r="D89" s="143">
        <f t="shared" si="21"/>
        <v>16110.65</v>
      </c>
      <c r="E89" s="143">
        <f t="shared" si="22"/>
        <v>16230.94</v>
      </c>
      <c r="F89" s="148">
        <v>17082.37</v>
      </c>
      <c r="G89" s="94" t="s">
        <v>12</v>
      </c>
      <c r="H89" s="90">
        <v>2</v>
      </c>
      <c r="I89" s="90">
        <v>2918</v>
      </c>
      <c r="J89" s="90">
        <v>2725</v>
      </c>
      <c r="K89" s="26">
        <v>2268</v>
      </c>
      <c r="L89" s="144">
        <f t="shared" si="19"/>
        <v>5.5211274845784786</v>
      </c>
      <c r="M89" s="156">
        <f t="shared" si="20"/>
        <v>5.9563082568807344</v>
      </c>
      <c r="N89" s="144">
        <f t="shared" si="17"/>
        <v>7.5319091710758377</v>
      </c>
      <c r="O89" s="144">
        <f t="shared" si="18"/>
        <v>6.3364483041783508</v>
      </c>
    </row>
    <row r="90" spans="1:15" x14ac:dyDescent="0.3">
      <c r="A90" s="96" t="s">
        <v>392</v>
      </c>
      <c r="B90" s="97" t="s">
        <v>393</v>
      </c>
      <c r="C90" s="96" t="s">
        <v>27</v>
      </c>
      <c r="D90" s="143">
        <f t="shared" si="21"/>
        <v>6883.93</v>
      </c>
      <c r="E90" s="143">
        <f t="shared" si="22"/>
        <v>7484.99</v>
      </c>
      <c r="F90" s="148">
        <v>8135.22</v>
      </c>
      <c r="G90" s="94" t="s">
        <v>12</v>
      </c>
      <c r="H90" s="90">
        <v>1</v>
      </c>
      <c r="I90" s="90">
        <f t="shared" ref="I90:I120" si="25">VLOOKUP(A90, science2014, 8, FALSE)</f>
        <v>2175</v>
      </c>
      <c r="J90" s="90">
        <f t="shared" ref="J90:J120" si="26">VLOOKUP(A90, science2015, 8, FALSE)</f>
        <v>2031</v>
      </c>
      <c r="K90" s="135">
        <v>1719</v>
      </c>
      <c r="L90" s="144">
        <f t="shared" si="19"/>
        <v>3.1650252873563218</v>
      </c>
      <c r="M90" s="156">
        <f t="shared" si="20"/>
        <v>3.685371738060069</v>
      </c>
      <c r="N90" s="144">
        <f t="shared" si="17"/>
        <v>4.7325305410122169</v>
      </c>
      <c r="O90" s="144">
        <f t="shared" si="18"/>
        <v>3.860975855476203</v>
      </c>
    </row>
    <row r="91" spans="1:15" x14ac:dyDescent="0.3">
      <c r="A91" s="96" t="s">
        <v>394</v>
      </c>
      <c r="B91" s="97" t="s">
        <v>395</v>
      </c>
      <c r="C91" s="96" t="s">
        <v>27</v>
      </c>
      <c r="D91" s="143">
        <f t="shared" si="21"/>
        <v>4618.0600000000004</v>
      </c>
      <c r="E91" s="143">
        <f t="shared" si="22"/>
        <v>4791.01</v>
      </c>
      <c r="F91" s="148">
        <v>4908.17</v>
      </c>
      <c r="G91" s="94" t="s">
        <v>12</v>
      </c>
      <c r="H91" s="90">
        <v>1</v>
      </c>
      <c r="I91" s="90">
        <f t="shared" si="25"/>
        <v>561</v>
      </c>
      <c r="J91" s="90">
        <f t="shared" si="26"/>
        <v>405</v>
      </c>
      <c r="K91" s="26">
        <v>507</v>
      </c>
      <c r="L91" s="144">
        <f t="shared" si="19"/>
        <v>8.2318360071301253</v>
      </c>
      <c r="M91" s="156">
        <f t="shared" si="20"/>
        <v>11.829654320987656</v>
      </c>
      <c r="N91" s="144">
        <f t="shared" si="17"/>
        <v>9.6808086785009859</v>
      </c>
      <c r="O91" s="144">
        <f t="shared" si="18"/>
        <v>9.9140996688729217</v>
      </c>
    </row>
    <row r="92" spans="1:15" x14ac:dyDescent="0.3">
      <c r="A92" s="96" t="s">
        <v>396</v>
      </c>
      <c r="B92" s="97" t="s">
        <v>397</v>
      </c>
      <c r="C92" s="96" t="s">
        <v>27</v>
      </c>
      <c r="D92" s="143">
        <f t="shared" si="21"/>
        <v>7024.62</v>
      </c>
      <c r="E92" s="143">
        <f t="shared" si="22"/>
        <v>6657.19</v>
      </c>
      <c r="F92" s="148">
        <v>6379.03</v>
      </c>
      <c r="G92" s="94" t="s">
        <v>12</v>
      </c>
      <c r="H92" s="90">
        <v>1</v>
      </c>
      <c r="I92" s="90">
        <f t="shared" si="25"/>
        <v>1373</v>
      </c>
      <c r="J92" s="90">
        <f t="shared" si="26"/>
        <v>1506</v>
      </c>
      <c r="K92" s="135">
        <v>2153</v>
      </c>
      <c r="L92" s="144">
        <f t="shared" si="19"/>
        <v>5.1162563729060455</v>
      </c>
      <c r="M92" s="156">
        <f t="shared" si="20"/>
        <v>4.4204448871181938</v>
      </c>
      <c r="N92" s="144">
        <f t="shared" si="17"/>
        <v>2.9628564793311658</v>
      </c>
      <c r="O92" s="144">
        <f t="shared" si="18"/>
        <v>4.1665192464518013</v>
      </c>
    </row>
    <row r="93" spans="1:15" x14ac:dyDescent="0.3">
      <c r="A93" s="96" t="s">
        <v>398</v>
      </c>
      <c r="B93" s="97" t="s">
        <v>399</v>
      </c>
      <c r="C93" s="96" t="s">
        <v>27</v>
      </c>
      <c r="D93" s="143">
        <f t="shared" si="21"/>
        <v>3659.54</v>
      </c>
      <c r="E93" s="143">
        <f t="shared" si="22"/>
        <v>3875.86</v>
      </c>
      <c r="F93" s="148">
        <v>4234.21</v>
      </c>
      <c r="G93" s="94" t="s">
        <v>12</v>
      </c>
      <c r="H93" s="90">
        <v>1</v>
      </c>
      <c r="I93" s="90">
        <f t="shared" si="25"/>
        <v>2229</v>
      </c>
      <c r="J93" s="90">
        <f t="shared" si="26"/>
        <v>2991</v>
      </c>
      <c r="K93" s="135">
        <v>2430</v>
      </c>
      <c r="L93" s="144">
        <f t="shared" si="19"/>
        <v>1.6417855540601167</v>
      </c>
      <c r="M93" s="156">
        <f t="shared" si="20"/>
        <v>1.2958408559010366</v>
      </c>
      <c r="N93" s="144">
        <f t="shared" si="17"/>
        <v>1.7424732510288066</v>
      </c>
      <c r="O93" s="144">
        <f t="shared" si="18"/>
        <v>1.5600332203299867</v>
      </c>
    </row>
    <row r="94" spans="1:15" x14ac:dyDescent="0.3">
      <c r="A94" s="96" t="s">
        <v>400</v>
      </c>
      <c r="B94" s="97" t="s">
        <v>401</v>
      </c>
      <c r="C94" s="96" t="s">
        <v>27</v>
      </c>
      <c r="D94" s="143">
        <f t="shared" si="21"/>
        <v>10882.06</v>
      </c>
      <c r="E94" s="143">
        <f t="shared" si="22"/>
        <v>9792.64</v>
      </c>
      <c r="F94" s="148">
        <v>8890.82</v>
      </c>
      <c r="G94" s="94" t="s">
        <v>12</v>
      </c>
      <c r="H94" s="90">
        <v>1</v>
      </c>
      <c r="I94" s="90">
        <f t="shared" si="25"/>
        <v>2202</v>
      </c>
      <c r="J94" s="90">
        <f t="shared" si="26"/>
        <v>2063</v>
      </c>
      <c r="K94" s="135">
        <v>1712</v>
      </c>
      <c r="L94" s="144">
        <f t="shared" si="19"/>
        <v>4.9418982742960944</v>
      </c>
      <c r="M94" s="156">
        <f t="shared" si="20"/>
        <v>4.7467959282598153</v>
      </c>
      <c r="N94" s="144">
        <f t="shared" si="17"/>
        <v>5.193235981308411</v>
      </c>
      <c r="O94" s="144">
        <f t="shared" si="18"/>
        <v>4.9606433946214397</v>
      </c>
    </row>
    <row r="95" spans="1:15" ht="24.6" x14ac:dyDescent="0.3">
      <c r="A95" s="90" t="s">
        <v>408</v>
      </c>
      <c r="B95" s="91" t="s">
        <v>409</v>
      </c>
      <c r="C95" s="90" t="s">
        <v>385</v>
      </c>
      <c r="D95" s="143">
        <f t="shared" si="21"/>
        <v>1751.82</v>
      </c>
      <c r="E95" s="143">
        <f t="shared" si="22"/>
        <v>1996.75</v>
      </c>
      <c r="F95" s="148">
        <v>2109.83</v>
      </c>
      <c r="G95" s="94" t="s">
        <v>12</v>
      </c>
      <c r="H95" s="90">
        <v>1</v>
      </c>
      <c r="I95" s="90">
        <f t="shared" si="25"/>
        <v>626</v>
      </c>
      <c r="J95" s="90">
        <f t="shared" si="26"/>
        <v>501</v>
      </c>
      <c r="K95" s="26">
        <v>430</v>
      </c>
      <c r="L95" s="144">
        <f t="shared" si="19"/>
        <v>2.7984345047923322</v>
      </c>
      <c r="M95" s="156">
        <f t="shared" si="20"/>
        <v>3.9855289421157685</v>
      </c>
      <c r="N95" s="144">
        <f t="shared" si="17"/>
        <v>4.9065813953488373</v>
      </c>
      <c r="O95" s="144">
        <f t="shared" si="18"/>
        <v>3.8968482807523124</v>
      </c>
    </row>
    <row r="96" spans="1:15" x14ac:dyDescent="0.3">
      <c r="A96" s="96" t="s">
        <v>416</v>
      </c>
      <c r="B96" s="97" t="s">
        <v>417</v>
      </c>
      <c r="C96" s="96" t="s">
        <v>27</v>
      </c>
      <c r="D96" s="143">
        <f t="shared" si="21"/>
        <v>4806.55</v>
      </c>
      <c r="E96" s="143">
        <f t="shared" si="22"/>
        <v>5130.3999999999996</v>
      </c>
      <c r="F96" s="148">
        <v>5499.52</v>
      </c>
      <c r="G96" s="94" t="s">
        <v>12</v>
      </c>
      <c r="H96" s="90">
        <v>1</v>
      </c>
      <c r="I96" s="90">
        <f t="shared" si="25"/>
        <v>298</v>
      </c>
      <c r="J96" s="90">
        <f t="shared" si="26"/>
        <v>251</v>
      </c>
      <c r="K96" s="26">
        <v>316</v>
      </c>
      <c r="L96" s="144">
        <f t="shared" si="19"/>
        <v>16.129362416107384</v>
      </c>
      <c r="M96" s="156">
        <f t="shared" si="20"/>
        <v>20.4398406374502</v>
      </c>
      <c r="N96" s="144">
        <f t="shared" si="17"/>
        <v>17.403544303797471</v>
      </c>
      <c r="O96" s="144">
        <f t="shared" si="18"/>
        <v>17.99091578578502</v>
      </c>
    </row>
    <row r="97" spans="1:15" ht="36.6" x14ac:dyDescent="0.3">
      <c r="A97" s="90" t="s">
        <v>418</v>
      </c>
      <c r="B97" s="91" t="s">
        <v>419</v>
      </c>
      <c r="C97" s="90" t="s">
        <v>420</v>
      </c>
      <c r="D97" s="143">
        <f t="shared" si="21"/>
        <v>1054.79</v>
      </c>
      <c r="E97" s="143">
        <f t="shared" si="22"/>
        <v>1201.3</v>
      </c>
      <c r="F97" s="148">
        <v>1212.6399999999999</v>
      </c>
      <c r="G97" s="94" t="s">
        <v>12</v>
      </c>
      <c r="H97" s="90">
        <v>1</v>
      </c>
      <c r="I97" s="90">
        <f t="shared" si="25"/>
        <v>1787</v>
      </c>
      <c r="J97" s="90">
        <f t="shared" si="26"/>
        <v>2038</v>
      </c>
      <c r="K97" s="26">
        <v>1882</v>
      </c>
      <c r="L97" s="144">
        <f t="shared" si="19"/>
        <v>0.59025741466144377</v>
      </c>
      <c r="M97" s="156">
        <f t="shared" si="20"/>
        <v>0.58945044160942095</v>
      </c>
      <c r="N97" s="144">
        <f t="shared" si="17"/>
        <v>0.64433581296493081</v>
      </c>
      <c r="O97" s="144">
        <f t="shared" si="18"/>
        <v>0.60801455641193181</v>
      </c>
    </row>
    <row r="98" spans="1:15" ht="48.6" x14ac:dyDescent="0.3">
      <c r="A98" s="90" t="s">
        <v>423</v>
      </c>
      <c r="B98" s="91" t="s">
        <v>424</v>
      </c>
      <c r="C98" s="90" t="s">
        <v>425</v>
      </c>
      <c r="D98" s="143">
        <f t="shared" si="21"/>
        <v>524.92999999999995</v>
      </c>
      <c r="E98" s="143">
        <f t="shared" si="22"/>
        <v>588.48</v>
      </c>
      <c r="F98" s="148">
        <v>605.15</v>
      </c>
      <c r="G98" s="94" t="s">
        <v>12</v>
      </c>
      <c r="H98" s="90">
        <v>1</v>
      </c>
      <c r="I98" s="90">
        <f t="shared" si="25"/>
        <v>314</v>
      </c>
      <c r="J98" s="90">
        <f t="shared" si="26"/>
        <v>297</v>
      </c>
      <c r="K98" s="26">
        <v>243</v>
      </c>
      <c r="L98" s="144">
        <f t="shared" si="19"/>
        <v>1.6717515923566877</v>
      </c>
      <c r="M98" s="156">
        <f t="shared" si="20"/>
        <v>1.9814141414141415</v>
      </c>
      <c r="N98" s="144">
        <f t="shared" si="17"/>
        <v>2.4903292181069956</v>
      </c>
      <c r="O98" s="144">
        <f t="shared" si="18"/>
        <v>2.0478316506259415</v>
      </c>
    </row>
    <row r="99" spans="1:15" x14ac:dyDescent="0.3">
      <c r="A99" s="96" t="s">
        <v>428</v>
      </c>
      <c r="B99" s="97" t="s">
        <v>429</v>
      </c>
      <c r="C99" s="96" t="s">
        <v>27</v>
      </c>
      <c r="D99" s="143">
        <f t="shared" si="21"/>
        <v>3035.87</v>
      </c>
      <c r="E99" s="143">
        <f t="shared" si="22"/>
        <v>3180.52</v>
      </c>
      <c r="F99" s="148">
        <v>3441.0600000000004</v>
      </c>
      <c r="G99" s="94" t="s">
        <v>12</v>
      </c>
      <c r="H99" s="90">
        <v>1</v>
      </c>
      <c r="I99" s="90">
        <f t="shared" si="25"/>
        <v>283</v>
      </c>
      <c r="J99" s="90">
        <f t="shared" si="26"/>
        <v>425</v>
      </c>
      <c r="K99" s="26">
        <v>306</v>
      </c>
      <c r="L99" s="144">
        <f t="shared" si="19"/>
        <v>10.727455830388692</v>
      </c>
      <c r="M99" s="156">
        <f t="shared" si="20"/>
        <v>7.4835764705882353</v>
      </c>
      <c r="N99" s="144">
        <f t="shared" si="17"/>
        <v>11.24529411764706</v>
      </c>
      <c r="O99" s="144">
        <f t="shared" si="18"/>
        <v>9.8187754728746626</v>
      </c>
    </row>
    <row r="100" spans="1:15" x14ac:dyDescent="0.3">
      <c r="A100" s="96" t="s">
        <v>430</v>
      </c>
      <c r="B100" s="97" t="s">
        <v>431</v>
      </c>
      <c r="C100" s="96" t="s">
        <v>27</v>
      </c>
      <c r="D100" s="143">
        <f t="shared" si="21"/>
        <v>9242.68</v>
      </c>
      <c r="E100" s="143">
        <f t="shared" si="22"/>
        <v>9405.43</v>
      </c>
      <c r="F100" s="148">
        <v>9868.8799999999992</v>
      </c>
      <c r="G100" s="94" t="s">
        <v>12</v>
      </c>
      <c r="H100" s="90">
        <v>1</v>
      </c>
      <c r="I100" s="90">
        <f t="shared" si="25"/>
        <v>315</v>
      </c>
      <c r="J100" s="90">
        <f t="shared" si="26"/>
        <v>199</v>
      </c>
      <c r="K100" s="26">
        <v>277</v>
      </c>
      <c r="L100" s="144">
        <f t="shared" si="19"/>
        <v>29.341841269841272</v>
      </c>
      <c r="M100" s="156">
        <f t="shared" si="20"/>
        <v>47.263467336683419</v>
      </c>
      <c r="N100" s="144">
        <f t="shared" si="17"/>
        <v>35.627725631768953</v>
      </c>
      <c r="O100" s="144">
        <f t="shared" si="18"/>
        <v>37.411011412764545</v>
      </c>
    </row>
    <row r="101" spans="1:15" ht="36.6" x14ac:dyDescent="0.3">
      <c r="A101" s="90" t="s">
        <v>434</v>
      </c>
      <c r="B101" s="91" t="s">
        <v>435</v>
      </c>
      <c r="C101" s="90" t="s">
        <v>436</v>
      </c>
      <c r="D101" s="143">
        <f t="shared" si="21"/>
        <v>1350.64</v>
      </c>
      <c r="E101" s="143">
        <f t="shared" si="22"/>
        <v>1411.98</v>
      </c>
      <c r="F101" s="148">
        <v>1497.44</v>
      </c>
      <c r="G101" s="94" t="s">
        <v>12</v>
      </c>
      <c r="H101" s="90">
        <v>1</v>
      </c>
      <c r="I101" s="90">
        <f t="shared" si="25"/>
        <v>162</v>
      </c>
      <c r="J101" s="90">
        <f t="shared" si="26"/>
        <v>125</v>
      </c>
      <c r="K101" s="26">
        <v>103</v>
      </c>
      <c r="L101" s="144">
        <f t="shared" si="19"/>
        <v>8.3372839506172838</v>
      </c>
      <c r="M101" s="156">
        <f t="shared" si="20"/>
        <v>11.29584</v>
      </c>
      <c r="N101" s="144">
        <f t="shared" si="17"/>
        <v>14.538252427184467</v>
      </c>
      <c r="O101" s="144">
        <f t="shared" si="18"/>
        <v>11.390458792600583</v>
      </c>
    </row>
    <row r="102" spans="1:15" x14ac:dyDescent="0.3">
      <c r="A102" s="96" t="s">
        <v>441</v>
      </c>
      <c r="B102" s="97" t="s">
        <v>442</v>
      </c>
      <c r="C102" s="96" t="s">
        <v>27</v>
      </c>
      <c r="D102" s="143">
        <f t="shared" si="21"/>
        <v>7609.84</v>
      </c>
      <c r="E102" s="143">
        <f t="shared" si="22"/>
        <v>7211.81</v>
      </c>
      <c r="F102" s="148">
        <v>6511.3600000000006</v>
      </c>
      <c r="G102" s="94" t="s">
        <v>12</v>
      </c>
      <c r="H102" s="90">
        <v>1</v>
      </c>
      <c r="I102" s="90">
        <f t="shared" si="25"/>
        <v>554</v>
      </c>
      <c r="J102" s="90">
        <f t="shared" si="26"/>
        <v>488</v>
      </c>
      <c r="K102" s="26">
        <v>608</v>
      </c>
      <c r="L102" s="144">
        <f t="shared" si="19"/>
        <v>13.736173285198555</v>
      </c>
      <c r="M102" s="156">
        <f t="shared" si="20"/>
        <v>14.77829918032787</v>
      </c>
      <c r="N102" s="144">
        <f t="shared" si="17"/>
        <v>10.709473684210527</v>
      </c>
      <c r="O102" s="144">
        <f t="shared" si="18"/>
        <v>13.074648716578984</v>
      </c>
    </row>
    <row r="103" spans="1:15" x14ac:dyDescent="0.3">
      <c r="A103" s="96" t="s">
        <v>447</v>
      </c>
      <c r="B103" s="97" t="s">
        <v>448</v>
      </c>
      <c r="C103" s="96" t="s">
        <v>27</v>
      </c>
      <c r="D103" s="143">
        <f t="shared" si="21"/>
        <v>3577.02</v>
      </c>
      <c r="E103" s="143">
        <f t="shared" si="22"/>
        <v>3641.32</v>
      </c>
      <c r="F103" s="148">
        <v>3286.1899999999996</v>
      </c>
      <c r="G103" s="94" t="s">
        <v>12</v>
      </c>
      <c r="H103" s="90">
        <v>1</v>
      </c>
      <c r="I103" s="90">
        <f t="shared" si="25"/>
        <v>532</v>
      </c>
      <c r="J103" s="90">
        <f t="shared" si="26"/>
        <v>777</v>
      </c>
      <c r="K103" s="135">
        <v>1136</v>
      </c>
      <c r="L103" s="144">
        <f t="shared" si="19"/>
        <v>6.7237218045112783</v>
      </c>
      <c r="M103" s="156">
        <f t="shared" si="20"/>
        <v>4.6863835263835263</v>
      </c>
      <c r="N103" s="144">
        <f t="shared" si="17"/>
        <v>2.8927728873239431</v>
      </c>
      <c r="O103" s="144">
        <f t="shared" si="18"/>
        <v>4.7676260727395823</v>
      </c>
    </row>
    <row r="104" spans="1:15" x14ac:dyDescent="0.3">
      <c r="A104" s="96" t="s">
        <v>449</v>
      </c>
      <c r="B104" s="97" t="s">
        <v>450</v>
      </c>
      <c r="C104" s="96" t="s">
        <v>27</v>
      </c>
      <c r="D104" s="143">
        <f t="shared" si="21"/>
        <v>8870.34</v>
      </c>
      <c r="E104" s="143">
        <f t="shared" si="22"/>
        <v>7981.64</v>
      </c>
      <c r="F104" s="148">
        <v>7247.27</v>
      </c>
      <c r="G104" s="94" t="s">
        <v>12</v>
      </c>
      <c r="H104" s="90">
        <v>1</v>
      </c>
      <c r="I104" s="90">
        <f t="shared" si="25"/>
        <v>1103</v>
      </c>
      <c r="J104" s="90">
        <f t="shared" si="26"/>
        <v>1641</v>
      </c>
      <c r="K104" s="135">
        <v>1733</v>
      </c>
      <c r="L104" s="144">
        <f t="shared" si="19"/>
        <v>8.0420126926563924</v>
      </c>
      <c r="M104" s="156">
        <f t="shared" si="20"/>
        <v>4.8638878732480197</v>
      </c>
      <c r="N104" s="144">
        <f t="shared" si="17"/>
        <v>4.181921523369879</v>
      </c>
      <c r="O104" s="144">
        <f t="shared" si="18"/>
        <v>5.6959406964247634</v>
      </c>
    </row>
    <row r="105" spans="1:15" x14ac:dyDescent="0.3">
      <c r="A105" s="90" t="s">
        <v>451</v>
      </c>
      <c r="B105" s="91" t="s">
        <v>452</v>
      </c>
      <c r="C105" s="90" t="s">
        <v>453</v>
      </c>
      <c r="D105" s="143">
        <f t="shared" si="21"/>
        <v>319.39</v>
      </c>
      <c r="E105" s="143">
        <f t="shared" si="22"/>
        <v>369.32</v>
      </c>
      <c r="F105" s="148">
        <v>375.26</v>
      </c>
      <c r="G105" s="94" t="s">
        <v>12</v>
      </c>
      <c r="H105" s="90">
        <v>1</v>
      </c>
      <c r="I105" s="90">
        <f t="shared" si="25"/>
        <v>31</v>
      </c>
      <c r="J105" s="90">
        <f t="shared" si="26"/>
        <v>29</v>
      </c>
      <c r="K105" s="26">
        <v>1</v>
      </c>
      <c r="L105" s="144">
        <f t="shared" si="19"/>
        <v>10.302903225806451</v>
      </c>
      <c r="M105" s="156">
        <f t="shared" si="20"/>
        <v>12.735172413793103</v>
      </c>
      <c r="N105" s="144">
        <f t="shared" si="17"/>
        <v>375.26</v>
      </c>
      <c r="O105" s="144">
        <f t="shared" si="18"/>
        <v>132.76602521319987</v>
      </c>
    </row>
    <row r="106" spans="1:15" x14ac:dyDescent="0.3">
      <c r="A106" s="96" t="s">
        <v>454</v>
      </c>
      <c r="B106" s="97" t="s">
        <v>455</v>
      </c>
      <c r="C106" s="96" t="s">
        <v>27</v>
      </c>
      <c r="D106" s="143">
        <f t="shared" si="21"/>
        <v>3446.66</v>
      </c>
      <c r="E106" s="143">
        <f t="shared" si="22"/>
        <v>3731.45</v>
      </c>
      <c r="F106" s="148">
        <v>4054.9300000000003</v>
      </c>
      <c r="G106" s="94" t="s">
        <v>12</v>
      </c>
      <c r="H106" s="90">
        <v>1</v>
      </c>
      <c r="I106" s="90">
        <f t="shared" si="25"/>
        <v>1950</v>
      </c>
      <c r="J106" s="90">
        <f t="shared" si="26"/>
        <v>1940</v>
      </c>
      <c r="K106" s="135">
        <v>1346</v>
      </c>
      <c r="L106" s="144">
        <f t="shared" si="19"/>
        <v>1.7675179487179487</v>
      </c>
      <c r="M106" s="156">
        <f t="shared" si="20"/>
        <v>1.9234278350515464</v>
      </c>
      <c r="N106" s="144">
        <f t="shared" si="17"/>
        <v>3.0125780089153049</v>
      </c>
      <c r="O106" s="144">
        <f t="shared" si="18"/>
        <v>2.2345079308949334</v>
      </c>
    </row>
    <row r="107" spans="1:15" x14ac:dyDescent="0.3">
      <c r="A107" s="11" t="s">
        <v>456</v>
      </c>
      <c r="B107" s="12" t="s">
        <v>457</v>
      </c>
      <c r="C107" s="11" t="s">
        <v>50</v>
      </c>
      <c r="D107" s="143">
        <f t="shared" si="21"/>
        <v>1003.84</v>
      </c>
      <c r="E107" s="143">
        <f t="shared" si="22"/>
        <v>0</v>
      </c>
      <c r="F107" s="148">
        <v>1419.11</v>
      </c>
      <c r="G107" s="9" t="s">
        <v>12</v>
      </c>
      <c r="H107" s="6">
        <v>1</v>
      </c>
      <c r="I107" s="90">
        <f t="shared" si="25"/>
        <v>1851</v>
      </c>
      <c r="J107" s="90">
        <f t="shared" si="26"/>
        <v>1961</v>
      </c>
      <c r="K107" s="135">
        <v>1150</v>
      </c>
      <c r="L107" s="144">
        <f t="shared" si="19"/>
        <v>0.54232306861156132</v>
      </c>
      <c r="N107" s="144">
        <f t="shared" si="17"/>
        <v>1.2340086956521739</v>
      </c>
      <c r="O107" s="144">
        <f t="shared" si="18"/>
        <v>0.88816588213186765</v>
      </c>
    </row>
    <row r="108" spans="1:15" ht="48.6" x14ac:dyDescent="0.3">
      <c r="A108" s="90" t="s">
        <v>460</v>
      </c>
      <c r="B108" s="91" t="s">
        <v>461</v>
      </c>
      <c r="C108" s="90" t="s">
        <v>236</v>
      </c>
      <c r="D108" s="143">
        <f t="shared" si="21"/>
        <v>820.96</v>
      </c>
      <c r="E108" s="143">
        <f t="shared" si="22"/>
        <v>921.26</v>
      </c>
      <c r="F108" s="148">
        <v>923.5</v>
      </c>
      <c r="G108" s="94" t="s">
        <v>12</v>
      </c>
      <c r="H108" s="90">
        <v>1</v>
      </c>
      <c r="I108" s="90">
        <f t="shared" si="25"/>
        <v>795</v>
      </c>
      <c r="J108" s="90">
        <f t="shared" si="26"/>
        <v>859</v>
      </c>
      <c r="K108" s="26">
        <v>981</v>
      </c>
      <c r="L108" s="144">
        <f t="shared" si="19"/>
        <v>1.0326540880503146</v>
      </c>
      <c r="M108" s="156">
        <f t="shared" si="20"/>
        <v>1.0724796274738067</v>
      </c>
      <c r="N108" s="144">
        <f t="shared" si="17"/>
        <v>0.94138634046890923</v>
      </c>
      <c r="O108" s="144">
        <f t="shared" si="18"/>
        <v>1.0155066853310102</v>
      </c>
    </row>
    <row r="109" spans="1:15" ht="36.6" x14ac:dyDescent="0.3">
      <c r="A109" s="90" t="s">
        <v>464</v>
      </c>
      <c r="B109" s="91" t="s">
        <v>465</v>
      </c>
      <c r="C109" s="90" t="s">
        <v>41</v>
      </c>
      <c r="D109" s="143">
        <f t="shared" si="21"/>
        <v>1047.4100000000001</v>
      </c>
      <c r="E109" s="143">
        <f t="shared" si="22"/>
        <v>1189.1199999999999</v>
      </c>
      <c r="F109" s="148">
        <v>1249.49</v>
      </c>
      <c r="G109" s="94" t="s">
        <v>12</v>
      </c>
      <c r="H109" s="90">
        <v>1</v>
      </c>
      <c r="I109" s="90">
        <f t="shared" si="25"/>
        <v>43</v>
      </c>
      <c r="J109" s="90">
        <f t="shared" si="26"/>
        <v>62</v>
      </c>
      <c r="K109" s="26">
        <v>70</v>
      </c>
      <c r="L109" s="144">
        <f t="shared" si="19"/>
        <v>24.358372093023259</v>
      </c>
      <c r="M109" s="156">
        <f t="shared" si="20"/>
        <v>19.179354838709674</v>
      </c>
      <c r="N109" s="144">
        <f t="shared" si="17"/>
        <v>17.849857142857143</v>
      </c>
      <c r="O109" s="144">
        <f t="shared" si="18"/>
        <v>20.46252802486336</v>
      </c>
    </row>
    <row r="110" spans="1:15" x14ac:dyDescent="0.3">
      <c r="A110" s="96" t="s">
        <v>466</v>
      </c>
      <c r="B110" s="97" t="s">
        <v>467</v>
      </c>
      <c r="C110" s="96" t="s">
        <v>27</v>
      </c>
      <c r="D110" s="143">
        <f t="shared" ref="D110:D141" si="27">VLOOKUP(A110, science2014, 4, FALSE)</f>
        <v>4997.8900000000003</v>
      </c>
      <c r="E110" s="143">
        <f t="shared" ref="E110:E141" si="28">VLOOKUP(A110, science2015, 4, FALSE)</f>
        <v>4497.6099999999997</v>
      </c>
      <c r="F110" s="148">
        <v>4083.1</v>
      </c>
      <c r="G110" s="94" t="s">
        <v>12</v>
      </c>
      <c r="H110" s="90">
        <v>1</v>
      </c>
      <c r="I110" s="90">
        <f t="shared" si="25"/>
        <v>64</v>
      </c>
      <c r="J110" s="90">
        <f t="shared" si="26"/>
        <v>89</v>
      </c>
      <c r="K110" s="26">
        <v>97</v>
      </c>
      <c r="L110" s="144">
        <f t="shared" si="19"/>
        <v>78.092031250000005</v>
      </c>
      <c r="M110" s="156">
        <f t="shared" si="20"/>
        <v>50.534943820224719</v>
      </c>
      <c r="N110" s="144">
        <f t="shared" si="17"/>
        <v>42.093814432989689</v>
      </c>
      <c r="O110" s="144">
        <f t="shared" si="18"/>
        <v>56.906929834404799</v>
      </c>
    </row>
    <row r="111" spans="1:15" ht="36.6" x14ac:dyDescent="0.3">
      <c r="A111" s="90" t="s">
        <v>474</v>
      </c>
      <c r="B111" s="91" t="s">
        <v>475</v>
      </c>
      <c r="C111" s="90" t="s">
        <v>476</v>
      </c>
      <c r="D111" s="143">
        <f t="shared" si="27"/>
        <v>0</v>
      </c>
      <c r="E111" s="143">
        <f t="shared" si="28"/>
        <v>227.12</v>
      </c>
      <c r="F111" s="148">
        <v>207.71</v>
      </c>
      <c r="G111" s="94" t="s">
        <v>12</v>
      </c>
      <c r="H111" s="90">
        <v>1</v>
      </c>
      <c r="I111" s="90" t="str">
        <f t="shared" si="25"/>
        <v>na</v>
      </c>
      <c r="J111" s="90">
        <f t="shared" si="26"/>
        <v>3</v>
      </c>
      <c r="K111" s="26">
        <v>10</v>
      </c>
      <c r="M111" s="156">
        <f t="shared" si="20"/>
        <v>75.706666666666663</v>
      </c>
      <c r="N111" s="144">
        <f t="shared" si="17"/>
        <v>20.771000000000001</v>
      </c>
      <c r="O111" s="144">
        <f t="shared" si="18"/>
        <v>48.238833333333332</v>
      </c>
    </row>
    <row r="112" spans="1:15" x14ac:dyDescent="0.3">
      <c r="A112" s="96" t="s">
        <v>477</v>
      </c>
      <c r="B112" s="97" t="s">
        <v>478</v>
      </c>
      <c r="C112" s="96" t="s">
        <v>27</v>
      </c>
      <c r="D112" s="143">
        <f t="shared" si="27"/>
        <v>555.22</v>
      </c>
      <c r="E112" s="143">
        <f t="shared" si="28"/>
        <v>603.35</v>
      </c>
      <c r="F112" s="148">
        <v>658.93000000000006</v>
      </c>
      <c r="G112" s="94" t="s">
        <v>12</v>
      </c>
      <c r="H112" s="90">
        <v>1</v>
      </c>
      <c r="I112" s="90">
        <f t="shared" si="25"/>
        <v>366</v>
      </c>
      <c r="J112" s="90">
        <f t="shared" si="26"/>
        <v>330</v>
      </c>
      <c r="K112" s="26">
        <v>331</v>
      </c>
      <c r="L112" s="144">
        <f t="shared" si="19"/>
        <v>1.5169945355191257</v>
      </c>
      <c r="M112" s="156">
        <f t="shared" si="20"/>
        <v>1.8283333333333334</v>
      </c>
      <c r="N112" s="144">
        <f t="shared" si="17"/>
        <v>1.9907250755287011</v>
      </c>
      <c r="O112" s="144">
        <f t="shared" si="18"/>
        <v>1.7786843147937201</v>
      </c>
    </row>
    <row r="113" spans="1:15" x14ac:dyDescent="0.3">
      <c r="A113" s="96" t="s">
        <v>479</v>
      </c>
      <c r="B113" s="97" t="s">
        <v>480</v>
      </c>
      <c r="C113" s="96" t="s">
        <v>27</v>
      </c>
      <c r="D113" s="143">
        <f t="shared" si="27"/>
        <v>2158.9699999999998</v>
      </c>
      <c r="E113" s="143">
        <f t="shared" si="28"/>
        <v>2325.14</v>
      </c>
      <c r="F113" s="148">
        <v>2516.5</v>
      </c>
      <c r="G113" s="94" t="s">
        <v>12</v>
      </c>
      <c r="H113" s="90">
        <v>1</v>
      </c>
      <c r="I113" s="90">
        <f t="shared" si="25"/>
        <v>283</v>
      </c>
      <c r="J113" s="90">
        <f t="shared" si="26"/>
        <v>377</v>
      </c>
      <c r="K113" s="26">
        <v>307</v>
      </c>
      <c r="L113" s="144">
        <f t="shared" si="19"/>
        <v>7.6288692579505293</v>
      </c>
      <c r="M113" s="156">
        <f t="shared" si="20"/>
        <v>6.1674801061007951</v>
      </c>
      <c r="N113" s="144">
        <f t="shared" si="17"/>
        <v>8.1970684039087942</v>
      </c>
      <c r="O113" s="144">
        <f t="shared" si="18"/>
        <v>7.3311392559867059</v>
      </c>
    </row>
    <row r="114" spans="1:15" ht="36.6" x14ac:dyDescent="0.3">
      <c r="A114" s="90" t="s">
        <v>481</v>
      </c>
      <c r="B114" s="91" t="s">
        <v>482</v>
      </c>
      <c r="C114" s="90" t="s">
        <v>483</v>
      </c>
      <c r="D114" s="143">
        <f t="shared" si="27"/>
        <v>2709.97</v>
      </c>
      <c r="E114" s="143">
        <f t="shared" si="28"/>
        <v>3131.5</v>
      </c>
      <c r="F114" s="148">
        <v>3248.96</v>
      </c>
      <c r="G114" s="94" t="s">
        <v>12</v>
      </c>
      <c r="H114" s="90">
        <v>1</v>
      </c>
      <c r="I114" s="90">
        <f t="shared" si="25"/>
        <v>1789</v>
      </c>
      <c r="J114" s="90">
        <f t="shared" si="26"/>
        <v>2365</v>
      </c>
      <c r="K114" s="135">
        <v>2152</v>
      </c>
      <c r="L114" s="144">
        <f t="shared" si="19"/>
        <v>1.5147959754052542</v>
      </c>
      <c r="M114" s="156">
        <f t="shared" si="20"/>
        <v>1.3241014799154334</v>
      </c>
      <c r="N114" s="144">
        <f t="shared" si="17"/>
        <v>1.5097397769516729</v>
      </c>
      <c r="O114" s="144">
        <f t="shared" si="18"/>
        <v>1.4495457440907868</v>
      </c>
    </row>
    <row r="115" spans="1:15" x14ac:dyDescent="0.3">
      <c r="A115" s="96" t="s">
        <v>484</v>
      </c>
      <c r="B115" s="97" t="s">
        <v>485</v>
      </c>
      <c r="C115" s="96" t="s">
        <v>50</v>
      </c>
      <c r="D115" s="143">
        <f t="shared" si="27"/>
        <v>323.88</v>
      </c>
      <c r="E115" s="143">
        <f t="shared" si="28"/>
        <v>353.09</v>
      </c>
      <c r="F115" s="148">
        <v>370.74</v>
      </c>
      <c r="G115" s="94" t="s">
        <v>12</v>
      </c>
      <c r="H115" s="90">
        <v>1</v>
      </c>
      <c r="I115" s="90">
        <f t="shared" si="25"/>
        <v>127</v>
      </c>
      <c r="J115" s="90">
        <f t="shared" si="26"/>
        <v>106</v>
      </c>
      <c r="K115" s="26">
        <v>52</v>
      </c>
      <c r="L115" s="144">
        <f t="shared" si="19"/>
        <v>2.5502362204724407</v>
      </c>
      <c r="M115" s="156">
        <f t="shared" si="20"/>
        <v>3.3310377358490562</v>
      </c>
      <c r="N115" s="144">
        <f t="shared" si="17"/>
        <v>7.1296153846153851</v>
      </c>
      <c r="O115" s="144">
        <f t="shared" si="18"/>
        <v>4.336963113645627</v>
      </c>
    </row>
    <row r="116" spans="1:15" ht="24.6" x14ac:dyDescent="0.3">
      <c r="A116" s="90" t="s">
        <v>491</v>
      </c>
      <c r="B116" s="91" t="s">
        <v>492</v>
      </c>
      <c r="C116" s="90" t="s">
        <v>105</v>
      </c>
      <c r="D116" s="143">
        <f t="shared" si="27"/>
        <v>1602.83</v>
      </c>
      <c r="E116" s="143">
        <f t="shared" si="28"/>
        <v>1817.38</v>
      </c>
      <c r="F116" s="148">
        <v>1885.76</v>
      </c>
      <c r="G116" s="94" t="s">
        <v>12</v>
      </c>
      <c r="H116" s="90">
        <v>1</v>
      </c>
      <c r="I116" s="90">
        <f t="shared" si="25"/>
        <v>178</v>
      </c>
      <c r="J116" s="90">
        <f t="shared" si="26"/>
        <v>230</v>
      </c>
      <c r="K116" s="26">
        <v>210</v>
      </c>
      <c r="L116" s="144">
        <f t="shared" si="19"/>
        <v>9.0046629213483147</v>
      </c>
      <c r="M116" s="156">
        <f t="shared" si="20"/>
        <v>7.9016521739130443</v>
      </c>
      <c r="N116" s="144">
        <f t="shared" si="17"/>
        <v>8.9798095238095232</v>
      </c>
      <c r="O116" s="144">
        <f t="shared" si="18"/>
        <v>8.6287082063569613</v>
      </c>
    </row>
    <row r="117" spans="1:15" ht="24.6" x14ac:dyDescent="0.3">
      <c r="A117" s="90" t="s">
        <v>493</v>
      </c>
      <c r="B117" s="91" t="s">
        <v>494</v>
      </c>
      <c r="C117" s="90" t="s">
        <v>105</v>
      </c>
      <c r="D117" s="143">
        <f t="shared" si="27"/>
        <v>1602.83</v>
      </c>
      <c r="E117" s="143">
        <f t="shared" si="28"/>
        <v>1817.38</v>
      </c>
      <c r="F117" s="148">
        <v>1885.76</v>
      </c>
      <c r="G117" s="94" t="s">
        <v>12</v>
      </c>
      <c r="H117" s="90">
        <v>1</v>
      </c>
      <c r="I117" s="90">
        <f t="shared" si="25"/>
        <v>521</v>
      </c>
      <c r="J117" s="90">
        <f t="shared" si="26"/>
        <v>532</v>
      </c>
      <c r="K117" s="26">
        <v>649</v>
      </c>
      <c r="L117" s="144">
        <f t="shared" si="19"/>
        <v>3.0764491362763913</v>
      </c>
      <c r="M117" s="156">
        <f t="shared" si="20"/>
        <v>3.4161278195488722</v>
      </c>
      <c r="N117" s="144">
        <f t="shared" si="17"/>
        <v>2.9056394453004621</v>
      </c>
      <c r="O117" s="144">
        <f t="shared" si="18"/>
        <v>3.1327388003752419</v>
      </c>
    </row>
    <row r="118" spans="1:15" x14ac:dyDescent="0.3">
      <c r="A118" s="96" t="s">
        <v>506</v>
      </c>
      <c r="B118" s="97" t="s">
        <v>507</v>
      </c>
      <c r="C118" s="96" t="s">
        <v>27</v>
      </c>
      <c r="D118" s="143">
        <f t="shared" si="27"/>
        <v>1093.55</v>
      </c>
      <c r="E118" s="143">
        <f t="shared" si="28"/>
        <v>1114.74</v>
      </c>
      <c r="F118" s="148">
        <v>1184.57</v>
      </c>
      <c r="G118" s="94" t="s">
        <v>12</v>
      </c>
      <c r="H118" s="90">
        <v>1</v>
      </c>
      <c r="I118" s="90">
        <f t="shared" si="25"/>
        <v>5487</v>
      </c>
      <c r="J118" s="90">
        <f t="shared" si="26"/>
        <v>5418</v>
      </c>
      <c r="K118" s="135">
        <v>5914</v>
      </c>
      <c r="L118" s="144">
        <f t="shared" si="19"/>
        <v>0.19929834153453616</v>
      </c>
      <c r="M118" s="156">
        <f t="shared" si="20"/>
        <v>0.20574750830564784</v>
      </c>
      <c r="N118" s="144">
        <f t="shared" si="17"/>
        <v>0.20029928982076428</v>
      </c>
      <c r="O118" s="144">
        <f t="shared" si="18"/>
        <v>0.2017817132203161</v>
      </c>
    </row>
    <row r="119" spans="1:15" ht="24.6" x14ac:dyDescent="0.3">
      <c r="A119" s="90" t="s">
        <v>512</v>
      </c>
      <c r="B119" s="91" t="s">
        <v>513</v>
      </c>
      <c r="C119" s="90" t="s">
        <v>514</v>
      </c>
      <c r="D119" s="143">
        <f t="shared" si="27"/>
        <v>148.26</v>
      </c>
      <c r="E119" s="143">
        <f t="shared" si="28"/>
        <v>169.64</v>
      </c>
      <c r="F119" s="148">
        <v>234.7</v>
      </c>
      <c r="G119" s="94" t="s">
        <v>12</v>
      </c>
      <c r="H119" s="90">
        <v>1</v>
      </c>
      <c r="I119" s="90">
        <f t="shared" si="25"/>
        <v>125</v>
      </c>
      <c r="J119" s="90">
        <f t="shared" si="26"/>
        <v>307</v>
      </c>
      <c r="K119" s="26">
        <v>85</v>
      </c>
      <c r="L119" s="144">
        <f t="shared" si="19"/>
        <v>1.18608</v>
      </c>
      <c r="M119" s="156">
        <f t="shared" si="20"/>
        <v>0.55257328990228005</v>
      </c>
      <c r="N119" s="144">
        <f t="shared" si="17"/>
        <v>2.7611764705882353</v>
      </c>
      <c r="O119" s="144">
        <f t="shared" si="18"/>
        <v>1.4999432534968384</v>
      </c>
    </row>
    <row r="120" spans="1:15" ht="24.6" x14ac:dyDescent="0.3">
      <c r="A120" s="90" t="s">
        <v>515</v>
      </c>
      <c r="B120" s="91" t="s">
        <v>516</v>
      </c>
      <c r="C120" s="90" t="s">
        <v>517</v>
      </c>
      <c r="D120" s="143">
        <f t="shared" si="27"/>
        <v>121.72</v>
      </c>
      <c r="E120" s="143">
        <f t="shared" si="28"/>
        <v>137.99</v>
      </c>
      <c r="F120" s="148">
        <v>143.11000000000001</v>
      </c>
      <c r="G120" s="94" t="s">
        <v>12</v>
      </c>
      <c r="H120" s="90">
        <v>1</v>
      </c>
      <c r="I120" s="90">
        <f t="shared" si="25"/>
        <v>132</v>
      </c>
      <c r="J120" s="90">
        <f t="shared" si="26"/>
        <v>88</v>
      </c>
      <c r="K120" s="26">
        <v>104</v>
      </c>
      <c r="L120" s="144">
        <f t="shared" si="19"/>
        <v>0.92212121212121212</v>
      </c>
      <c r="M120" s="156">
        <f t="shared" si="20"/>
        <v>1.5680681818181819</v>
      </c>
      <c r="N120" s="144">
        <f t="shared" si="17"/>
        <v>1.3760576923076924</v>
      </c>
      <c r="O120" s="144">
        <f t="shared" si="18"/>
        <v>1.2887490287490289</v>
      </c>
    </row>
    <row r="121" spans="1:15" x14ac:dyDescent="0.3">
      <c r="A121" s="75" t="s">
        <v>529</v>
      </c>
      <c r="B121" s="75" t="s">
        <v>530</v>
      </c>
      <c r="C121" s="75" t="s">
        <v>256</v>
      </c>
      <c r="D121" s="143">
        <f t="shared" si="27"/>
        <v>0</v>
      </c>
      <c r="E121" s="143">
        <f t="shared" si="28"/>
        <v>296.77999999999997</v>
      </c>
      <c r="F121" s="148">
        <v>293.22000000000003</v>
      </c>
      <c r="G121" s="44" t="s">
        <v>12</v>
      </c>
      <c r="H121" s="75">
        <v>1</v>
      </c>
      <c r="I121" s="90"/>
      <c r="J121" s="90"/>
      <c r="K121" s="26">
        <v>8</v>
      </c>
      <c r="N121" s="144">
        <f t="shared" si="17"/>
        <v>36.652500000000003</v>
      </c>
      <c r="O121" s="144">
        <f t="shared" si="18"/>
        <v>36.652500000000003</v>
      </c>
    </row>
    <row r="122" spans="1:15" x14ac:dyDescent="0.3">
      <c r="A122" s="75" t="s">
        <v>531</v>
      </c>
      <c r="B122" s="91" t="s">
        <v>532</v>
      </c>
      <c r="C122" s="75" t="s">
        <v>533</v>
      </c>
      <c r="D122" s="143">
        <f t="shared" si="27"/>
        <v>1826.02</v>
      </c>
      <c r="E122" s="143">
        <f t="shared" si="28"/>
        <v>1935.72</v>
      </c>
      <c r="F122" s="148">
        <v>2040.89</v>
      </c>
      <c r="G122" s="44" t="s">
        <v>12</v>
      </c>
      <c r="H122" s="75">
        <v>1</v>
      </c>
      <c r="I122" s="90"/>
      <c r="J122" s="90"/>
      <c r="K122" s="26"/>
      <c r="O122" s="144"/>
    </row>
    <row r="123" spans="1:15" ht="36.6" x14ac:dyDescent="0.3">
      <c r="A123" s="90" t="s">
        <v>534</v>
      </c>
      <c r="B123" s="91" t="s">
        <v>535</v>
      </c>
      <c r="C123" s="90" t="s">
        <v>536</v>
      </c>
      <c r="D123" s="143">
        <f t="shared" si="27"/>
        <v>434.45</v>
      </c>
      <c r="E123" s="143">
        <f t="shared" si="28"/>
        <v>496.75</v>
      </c>
      <c r="F123" s="148">
        <v>500.08</v>
      </c>
      <c r="G123" s="94" t="s">
        <v>12</v>
      </c>
      <c r="H123" s="90">
        <v>1</v>
      </c>
      <c r="I123" s="90">
        <f t="shared" ref="I123:I139" si="29">VLOOKUP(A123, science2014, 8, FALSE)</f>
        <v>130</v>
      </c>
      <c r="J123" s="90">
        <f t="shared" ref="J123:J139" si="30">VLOOKUP(A123, science2015, 8, FALSE)</f>
        <v>158</v>
      </c>
      <c r="K123" s="26">
        <v>133</v>
      </c>
      <c r="L123" s="144">
        <f t="shared" si="19"/>
        <v>3.3419230769230768</v>
      </c>
      <c r="M123" s="156">
        <f t="shared" si="20"/>
        <v>3.143987341772152</v>
      </c>
      <c r="N123" s="144">
        <f t="shared" si="17"/>
        <v>3.76</v>
      </c>
      <c r="O123" s="144">
        <f t="shared" si="18"/>
        <v>3.4153034728984095</v>
      </c>
    </row>
    <row r="124" spans="1:15" ht="36.6" x14ac:dyDescent="0.3">
      <c r="A124" s="90" t="s">
        <v>540</v>
      </c>
      <c r="B124" s="91" t="s">
        <v>541</v>
      </c>
      <c r="C124" s="90" t="s">
        <v>436</v>
      </c>
      <c r="D124" s="143">
        <f t="shared" si="27"/>
        <v>1728.11</v>
      </c>
      <c r="E124" s="143">
        <f t="shared" si="28"/>
        <v>1805.96</v>
      </c>
      <c r="F124" s="148">
        <v>1915.2</v>
      </c>
      <c r="G124" s="94" t="s">
        <v>12</v>
      </c>
      <c r="H124" s="90">
        <v>1</v>
      </c>
      <c r="I124" s="90">
        <f t="shared" si="29"/>
        <v>741</v>
      </c>
      <c r="J124" s="90">
        <f t="shared" si="30"/>
        <v>538</v>
      </c>
      <c r="K124" s="26">
        <v>430</v>
      </c>
      <c r="L124" s="144">
        <f t="shared" si="19"/>
        <v>2.332132253711201</v>
      </c>
      <c r="M124" s="156">
        <f t="shared" si="20"/>
        <v>3.3568029739776954</v>
      </c>
      <c r="N124" s="144">
        <f t="shared" si="17"/>
        <v>4.4539534883720933</v>
      </c>
      <c r="O124" s="144">
        <f t="shared" si="18"/>
        <v>3.380962905353663</v>
      </c>
    </row>
    <row r="125" spans="1:15" x14ac:dyDescent="0.3">
      <c r="A125" s="96" t="s">
        <v>542</v>
      </c>
      <c r="B125" s="97" t="s">
        <v>543</v>
      </c>
      <c r="C125" s="96" t="s">
        <v>27</v>
      </c>
      <c r="D125" s="143">
        <f t="shared" si="27"/>
        <v>5472.43</v>
      </c>
      <c r="E125" s="143">
        <f t="shared" si="28"/>
        <v>5840.45</v>
      </c>
      <c r="F125" s="148">
        <v>6201.6100000000006</v>
      </c>
      <c r="G125" s="94" t="s">
        <v>12</v>
      </c>
      <c r="H125" s="90">
        <v>1</v>
      </c>
      <c r="I125" s="90">
        <f t="shared" si="29"/>
        <v>171</v>
      </c>
      <c r="J125" s="90">
        <f t="shared" si="30"/>
        <v>174</v>
      </c>
      <c r="K125" s="26">
        <v>149</v>
      </c>
      <c r="L125" s="144">
        <f t="shared" si="19"/>
        <v>32.002514619883044</v>
      </c>
      <c r="M125" s="156">
        <f t="shared" si="20"/>
        <v>33.565804597701145</v>
      </c>
      <c r="N125" s="144">
        <f t="shared" si="17"/>
        <v>41.621543624161077</v>
      </c>
      <c r="O125" s="144">
        <f t="shared" si="18"/>
        <v>35.729954280581758</v>
      </c>
    </row>
    <row r="126" spans="1:15" ht="48.6" x14ac:dyDescent="0.3">
      <c r="A126" s="90" t="s">
        <v>544</v>
      </c>
      <c r="B126" s="91" t="s">
        <v>545</v>
      </c>
      <c r="C126" s="90" t="s">
        <v>546</v>
      </c>
      <c r="D126" s="143">
        <f t="shared" si="27"/>
        <v>596.72</v>
      </c>
      <c r="E126" s="143">
        <f t="shared" si="28"/>
        <v>676.14</v>
      </c>
      <c r="F126" s="148">
        <v>677.81999999999994</v>
      </c>
      <c r="G126" s="94" t="s">
        <v>12</v>
      </c>
      <c r="H126" s="90">
        <v>1</v>
      </c>
      <c r="I126" s="90">
        <f t="shared" si="29"/>
        <v>332</v>
      </c>
      <c r="J126" s="90">
        <f t="shared" si="30"/>
        <v>396</v>
      </c>
      <c r="K126" s="26">
        <v>475</v>
      </c>
      <c r="L126" s="144">
        <f t="shared" si="19"/>
        <v>1.7973493975903616</v>
      </c>
      <c r="M126" s="156">
        <f t="shared" si="20"/>
        <v>1.7074242424242423</v>
      </c>
      <c r="N126" s="144">
        <f t="shared" si="17"/>
        <v>1.4269894736842104</v>
      </c>
      <c r="O126" s="144">
        <f t="shared" si="18"/>
        <v>1.6439210378996048</v>
      </c>
    </row>
    <row r="127" spans="1:15" ht="24.6" x14ac:dyDescent="0.3">
      <c r="A127" s="96" t="s">
        <v>547</v>
      </c>
      <c r="B127" s="97" t="s">
        <v>548</v>
      </c>
      <c r="C127" s="96" t="s">
        <v>320</v>
      </c>
      <c r="D127" s="143">
        <f t="shared" si="27"/>
        <v>7844.4</v>
      </c>
      <c r="E127" s="143">
        <f t="shared" si="28"/>
        <v>8286.36</v>
      </c>
      <c r="F127" s="148">
        <v>8706</v>
      </c>
      <c r="G127" s="94" t="s">
        <v>12</v>
      </c>
      <c r="H127" s="90">
        <v>1</v>
      </c>
      <c r="I127" s="90">
        <f t="shared" si="29"/>
        <v>9405</v>
      </c>
      <c r="J127" s="90">
        <f t="shared" si="30"/>
        <v>9555</v>
      </c>
      <c r="K127" s="135">
        <v>10755</v>
      </c>
      <c r="L127" s="144">
        <f t="shared" si="19"/>
        <v>0.83406698564593296</v>
      </c>
      <c r="M127" s="156">
        <f t="shared" si="20"/>
        <v>0.86722762951334387</v>
      </c>
      <c r="N127" s="144">
        <f t="shared" si="17"/>
        <v>0.80948396094839614</v>
      </c>
      <c r="O127" s="144">
        <f t="shared" si="18"/>
        <v>0.83692619203589091</v>
      </c>
    </row>
    <row r="128" spans="1:15" ht="24.6" x14ac:dyDescent="0.3">
      <c r="A128" s="96" t="s">
        <v>551</v>
      </c>
      <c r="B128" s="97" t="s">
        <v>552</v>
      </c>
      <c r="C128" s="96" t="s">
        <v>320</v>
      </c>
      <c r="D128" s="143">
        <f t="shared" si="27"/>
        <v>3316.8</v>
      </c>
      <c r="E128" s="143">
        <f t="shared" si="28"/>
        <v>3503.66</v>
      </c>
      <c r="F128" s="148">
        <v>3615.6</v>
      </c>
      <c r="G128" s="94" t="s">
        <v>12</v>
      </c>
      <c r="H128" s="90">
        <v>1</v>
      </c>
      <c r="I128" s="90">
        <f t="shared" si="29"/>
        <v>995</v>
      </c>
      <c r="J128" s="90">
        <f t="shared" si="30"/>
        <v>1318</v>
      </c>
      <c r="K128" s="135">
        <v>1246</v>
      </c>
      <c r="L128" s="144">
        <f t="shared" si="19"/>
        <v>3.3334673366834173</v>
      </c>
      <c r="M128" s="156">
        <f t="shared" si="20"/>
        <v>2.6583156297420332</v>
      </c>
      <c r="N128" s="144">
        <f t="shared" si="17"/>
        <v>2.9017656500802569</v>
      </c>
      <c r="O128" s="144">
        <f t="shared" si="18"/>
        <v>2.9645162055019028</v>
      </c>
    </row>
    <row r="129" spans="1:15" ht="24.6" x14ac:dyDescent="0.3">
      <c r="A129" s="96" t="s">
        <v>553</v>
      </c>
      <c r="B129" s="62" t="s">
        <v>554</v>
      </c>
      <c r="C129" s="96" t="s">
        <v>320</v>
      </c>
      <c r="D129" s="143">
        <f t="shared" si="27"/>
        <v>2697.6</v>
      </c>
      <c r="E129" s="143">
        <f t="shared" si="28"/>
        <v>2849.58</v>
      </c>
      <c r="F129" s="148">
        <v>2941.2</v>
      </c>
      <c r="G129" s="94" t="s">
        <v>12</v>
      </c>
      <c r="H129" s="90">
        <v>1</v>
      </c>
      <c r="I129" s="90">
        <f t="shared" si="29"/>
        <v>250</v>
      </c>
      <c r="J129" s="90">
        <f t="shared" si="30"/>
        <v>349</v>
      </c>
      <c r="K129" s="26">
        <v>624</v>
      </c>
      <c r="L129" s="144">
        <f t="shared" si="19"/>
        <v>10.7904</v>
      </c>
      <c r="M129" s="156">
        <f t="shared" si="20"/>
        <v>8.1649856733524349</v>
      </c>
      <c r="N129" s="144">
        <f t="shared" si="17"/>
        <v>4.7134615384615381</v>
      </c>
      <c r="O129" s="144">
        <f t="shared" si="18"/>
        <v>7.889615737271324</v>
      </c>
    </row>
    <row r="130" spans="1:15" ht="24.6" x14ac:dyDescent="0.3">
      <c r="A130" s="96" t="s">
        <v>555</v>
      </c>
      <c r="B130" s="62" t="s">
        <v>556</v>
      </c>
      <c r="C130" s="96" t="s">
        <v>320</v>
      </c>
      <c r="D130" s="143">
        <f t="shared" si="27"/>
        <v>4173.6000000000004</v>
      </c>
      <c r="E130" s="143">
        <f t="shared" si="28"/>
        <v>4408.7700000000004</v>
      </c>
      <c r="F130" s="148">
        <v>4549.2</v>
      </c>
      <c r="G130" s="94" t="s">
        <v>12</v>
      </c>
      <c r="H130" s="90">
        <v>1</v>
      </c>
      <c r="I130" s="90">
        <f t="shared" si="29"/>
        <v>2245</v>
      </c>
      <c r="J130" s="90">
        <f t="shared" si="30"/>
        <v>2269</v>
      </c>
      <c r="K130" s="135">
        <v>2107</v>
      </c>
      <c r="L130" s="144">
        <f t="shared" si="19"/>
        <v>1.8590645879732741</v>
      </c>
      <c r="M130" s="156">
        <f t="shared" si="20"/>
        <v>1.9430453944468931</v>
      </c>
      <c r="N130" s="144">
        <f t="shared" si="17"/>
        <v>2.1590887517797817</v>
      </c>
      <c r="O130" s="144">
        <f t="shared" si="18"/>
        <v>1.9870662447333161</v>
      </c>
    </row>
    <row r="131" spans="1:15" ht="24.6" x14ac:dyDescent="0.3">
      <c r="A131" s="96" t="s">
        <v>557</v>
      </c>
      <c r="B131" s="97" t="s">
        <v>558</v>
      </c>
      <c r="C131" s="96" t="s">
        <v>320</v>
      </c>
      <c r="D131" s="143">
        <f t="shared" si="27"/>
        <v>2749.2</v>
      </c>
      <c r="E131" s="143">
        <f t="shared" si="28"/>
        <v>2904.1</v>
      </c>
      <c r="F131" s="148">
        <v>2997.6</v>
      </c>
      <c r="G131" s="94" t="s">
        <v>12</v>
      </c>
      <c r="H131" s="90">
        <v>1</v>
      </c>
      <c r="I131" s="90">
        <f t="shared" si="29"/>
        <v>573</v>
      </c>
      <c r="J131" s="90">
        <f t="shared" si="30"/>
        <v>866</v>
      </c>
      <c r="K131" s="26">
        <v>631</v>
      </c>
      <c r="L131" s="144">
        <f t="shared" ref="L131:L190" si="31">(D131/I131)</f>
        <v>4.7979057591623038</v>
      </c>
      <c r="M131" s="156">
        <f t="shared" ref="M131:M190" si="32">(E131/J131)</f>
        <v>3.3534642032332562</v>
      </c>
      <c r="N131" s="144">
        <f t="shared" ref="N131:N190" si="33">(F131/K131)</f>
        <v>4.7505546751188588</v>
      </c>
      <c r="O131" s="144">
        <f t="shared" ref="O131:O190" si="34">AVERAGE(L131:N131)</f>
        <v>4.3006415458381397</v>
      </c>
    </row>
    <row r="132" spans="1:15" ht="24.6" x14ac:dyDescent="0.3">
      <c r="A132" s="96" t="s">
        <v>559</v>
      </c>
      <c r="B132" s="97" t="s">
        <v>560</v>
      </c>
      <c r="C132" s="96" t="s">
        <v>320</v>
      </c>
      <c r="D132" s="143">
        <f t="shared" si="27"/>
        <v>3370.8</v>
      </c>
      <c r="E132" s="143">
        <f t="shared" si="28"/>
        <v>3560.71</v>
      </c>
      <c r="F132" s="148">
        <v>3782.4</v>
      </c>
      <c r="G132" s="94" t="s">
        <v>12</v>
      </c>
      <c r="H132" s="90">
        <v>1</v>
      </c>
      <c r="I132" s="90">
        <f t="shared" si="29"/>
        <v>1364</v>
      </c>
      <c r="J132" s="90">
        <f t="shared" si="30"/>
        <v>1058</v>
      </c>
      <c r="K132" s="26">
        <v>894</v>
      </c>
      <c r="L132" s="144">
        <f t="shared" si="31"/>
        <v>2.4712609970674486</v>
      </c>
      <c r="M132" s="156">
        <f t="shared" si="32"/>
        <v>3.3655103969754254</v>
      </c>
      <c r="N132" s="144">
        <f t="shared" si="33"/>
        <v>4.2308724832214768</v>
      </c>
      <c r="O132" s="144">
        <f t="shared" si="34"/>
        <v>3.3558812924214503</v>
      </c>
    </row>
    <row r="133" spans="1:15" ht="24.6" x14ac:dyDescent="0.3">
      <c r="A133" s="96" t="s">
        <v>561</v>
      </c>
      <c r="B133" s="97" t="s">
        <v>562</v>
      </c>
      <c r="C133" s="96" t="s">
        <v>320</v>
      </c>
      <c r="D133" s="143">
        <f t="shared" si="27"/>
        <v>3003.6</v>
      </c>
      <c r="E133" s="143">
        <f t="shared" si="28"/>
        <v>3172.82</v>
      </c>
      <c r="F133" s="148">
        <v>3276</v>
      </c>
      <c r="G133" s="94" t="s">
        <v>12</v>
      </c>
      <c r="H133" s="90">
        <v>1</v>
      </c>
      <c r="I133" s="90">
        <f t="shared" si="29"/>
        <v>787</v>
      </c>
      <c r="J133" s="90">
        <f t="shared" si="30"/>
        <v>953</v>
      </c>
      <c r="K133" s="135">
        <v>1015</v>
      </c>
      <c r="L133" s="144">
        <f t="shared" si="31"/>
        <v>3.8165184243964423</v>
      </c>
      <c r="M133" s="156">
        <f t="shared" si="32"/>
        <v>3.3292969569779647</v>
      </c>
      <c r="N133" s="144">
        <f t="shared" si="33"/>
        <v>3.2275862068965515</v>
      </c>
      <c r="O133" s="144">
        <f t="shared" si="34"/>
        <v>3.4578005294236527</v>
      </c>
    </row>
    <row r="134" spans="1:15" ht="24.6" x14ac:dyDescent="0.3">
      <c r="A134" s="96" t="s">
        <v>563</v>
      </c>
      <c r="B134" s="97" t="s">
        <v>564</v>
      </c>
      <c r="C134" s="96" t="s">
        <v>320</v>
      </c>
      <c r="D134" s="143">
        <f t="shared" si="27"/>
        <v>3370.8</v>
      </c>
      <c r="E134" s="143">
        <f t="shared" si="28"/>
        <v>3560.71</v>
      </c>
      <c r="F134" s="148">
        <v>3674.4</v>
      </c>
      <c r="G134" s="94" t="s">
        <v>12</v>
      </c>
      <c r="H134" s="90">
        <v>1</v>
      </c>
      <c r="I134" s="90">
        <f t="shared" si="29"/>
        <v>1487</v>
      </c>
      <c r="J134" s="90">
        <f t="shared" si="30"/>
        <v>1689</v>
      </c>
      <c r="K134" s="135">
        <v>1404</v>
      </c>
      <c r="L134" s="144">
        <f t="shared" si="31"/>
        <v>2.2668459986550102</v>
      </c>
      <c r="M134" s="156">
        <f t="shared" si="32"/>
        <v>2.108176435760805</v>
      </c>
      <c r="N134" s="144">
        <f t="shared" si="33"/>
        <v>2.6170940170940171</v>
      </c>
      <c r="O134" s="144">
        <f t="shared" si="34"/>
        <v>2.3307054838366104</v>
      </c>
    </row>
    <row r="135" spans="1:15" ht="24.6" x14ac:dyDescent="0.3">
      <c r="A135" s="96" t="s">
        <v>565</v>
      </c>
      <c r="B135" s="97" t="s">
        <v>566</v>
      </c>
      <c r="C135" s="96" t="s">
        <v>320</v>
      </c>
      <c r="D135" s="143">
        <f t="shared" si="27"/>
        <v>3210</v>
      </c>
      <c r="E135" s="143">
        <f t="shared" si="28"/>
        <v>3390.85</v>
      </c>
      <c r="F135" s="148">
        <v>3499.2</v>
      </c>
      <c r="G135" s="94" t="s">
        <v>12</v>
      </c>
      <c r="H135" s="90">
        <v>1</v>
      </c>
      <c r="I135" s="90">
        <f t="shared" si="29"/>
        <v>2801</v>
      </c>
      <c r="J135" s="90">
        <f t="shared" si="30"/>
        <v>2284</v>
      </c>
      <c r="K135" s="135">
        <v>2348</v>
      </c>
      <c r="L135" s="144">
        <f t="shared" si="31"/>
        <v>1.1460192788289896</v>
      </c>
      <c r="M135" s="156">
        <f t="shared" si="32"/>
        <v>1.4846103327495621</v>
      </c>
      <c r="N135" s="144">
        <f t="shared" si="33"/>
        <v>1.4902896081771719</v>
      </c>
      <c r="O135" s="144">
        <f t="shared" si="34"/>
        <v>1.3736397399185745</v>
      </c>
    </row>
    <row r="136" spans="1:15" ht="24.6" x14ac:dyDescent="0.3">
      <c r="A136" s="96" t="s">
        <v>567</v>
      </c>
      <c r="B136" s="97" t="s">
        <v>568</v>
      </c>
      <c r="C136" s="96" t="s">
        <v>320</v>
      </c>
      <c r="D136" s="143">
        <f t="shared" si="27"/>
        <v>3370.8</v>
      </c>
      <c r="E136" s="143">
        <f t="shared" si="28"/>
        <v>3560.71</v>
      </c>
      <c r="F136" s="148">
        <v>3674.4</v>
      </c>
      <c r="G136" s="94" t="s">
        <v>12</v>
      </c>
      <c r="H136" s="90">
        <v>1</v>
      </c>
      <c r="I136" s="90">
        <f t="shared" si="29"/>
        <v>1640</v>
      </c>
      <c r="J136" s="90">
        <f t="shared" si="30"/>
        <v>2296</v>
      </c>
      <c r="K136" s="135">
        <v>2689</v>
      </c>
      <c r="L136" s="144">
        <f t="shared" si="31"/>
        <v>2.0553658536585369</v>
      </c>
      <c r="M136" s="156">
        <f t="shared" si="32"/>
        <v>1.550831881533101</v>
      </c>
      <c r="N136" s="144">
        <f t="shared" si="33"/>
        <v>1.3664559315730755</v>
      </c>
      <c r="O136" s="144">
        <f t="shared" si="34"/>
        <v>1.6575512222549047</v>
      </c>
    </row>
    <row r="137" spans="1:15" ht="24.6" x14ac:dyDescent="0.3">
      <c r="A137" s="96" t="s">
        <v>569</v>
      </c>
      <c r="B137" s="97" t="s">
        <v>570</v>
      </c>
      <c r="C137" s="96" t="s">
        <v>320</v>
      </c>
      <c r="D137" s="143">
        <f t="shared" si="27"/>
        <v>2947.2</v>
      </c>
      <c r="E137" s="143">
        <f t="shared" si="28"/>
        <v>3113.24</v>
      </c>
      <c r="F137" s="148">
        <v>3214.8</v>
      </c>
      <c r="G137" s="94" t="s">
        <v>12</v>
      </c>
      <c r="H137" s="90">
        <v>1</v>
      </c>
      <c r="I137" s="90">
        <f t="shared" si="29"/>
        <v>1529</v>
      </c>
      <c r="J137" s="90">
        <f t="shared" si="30"/>
        <v>1593</v>
      </c>
      <c r="K137" s="135">
        <v>1748</v>
      </c>
      <c r="L137" s="144">
        <f t="shared" si="31"/>
        <v>1.9275343361674295</v>
      </c>
      <c r="M137" s="156">
        <f t="shared" si="32"/>
        <v>1.9543251726302573</v>
      </c>
      <c r="N137" s="144">
        <f t="shared" si="33"/>
        <v>1.8391304347826087</v>
      </c>
      <c r="O137" s="144">
        <f t="shared" si="34"/>
        <v>1.9069966478600986</v>
      </c>
    </row>
    <row r="138" spans="1:15" ht="24.6" x14ac:dyDescent="0.3">
      <c r="A138" s="96" t="s">
        <v>571</v>
      </c>
      <c r="B138" s="97" t="s">
        <v>572</v>
      </c>
      <c r="C138" s="96" t="s">
        <v>320</v>
      </c>
      <c r="D138" s="143">
        <f t="shared" si="27"/>
        <v>2671.2</v>
      </c>
      <c r="E138" s="143">
        <f t="shared" si="28"/>
        <v>2821.69</v>
      </c>
      <c r="F138" s="148">
        <v>2913.6</v>
      </c>
      <c r="G138" s="94" t="s">
        <v>12</v>
      </c>
      <c r="H138" s="90">
        <v>1</v>
      </c>
      <c r="I138" s="90">
        <f t="shared" si="29"/>
        <v>464</v>
      </c>
      <c r="J138" s="90">
        <f t="shared" si="30"/>
        <v>315</v>
      </c>
      <c r="K138" s="26">
        <v>410</v>
      </c>
      <c r="L138" s="144">
        <f t="shared" si="31"/>
        <v>5.7568965517241377</v>
      </c>
      <c r="M138" s="156">
        <f t="shared" si="32"/>
        <v>8.9577460317460318</v>
      </c>
      <c r="N138" s="144">
        <f t="shared" si="33"/>
        <v>7.1063414634146342</v>
      </c>
      <c r="O138" s="144">
        <f t="shared" si="34"/>
        <v>7.2736613489616007</v>
      </c>
    </row>
    <row r="139" spans="1:15" ht="24.6" x14ac:dyDescent="0.3">
      <c r="A139" s="90" t="s">
        <v>575</v>
      </c>
      <c r="B139" s="91" t="s">
        <v>576</v>
      </c>
      <c r="C139" s="90" t="s">
        <v>577</v>
      </c>
      <c r="D139" s="143">
        <f t="shared" si="27"/>
        <v>3859.67</v>
      </c>
      <c r="E139" s="143">
        <f t="shared" si="28"/>
        <v>3761.99</v>
      </c>
      <c r="F139" s="148">
        <v>4364.3999999999996</v>
      </c>
      <c r="G139" s="94" t="s">
        <v>12</v>
      </c>
      <c r="H139" s="90">
        <v>1</v>
      </c>
      <c r="I139" s="90">
        <f t="shared" si="29"/>
        <v>4555</v>
      </c>
      <c r="J139" s="90">
        <f t="shared" si="30"/>
        <v>4283</v>
      </c>
      <c r="K139" s="26">
        <v>4582</v>
      </c>
      <c r="L139" s="144">
        <f t="shared" si="31"/>
        <v>0.84734796926454448</v>
      </c>
      <c r="M139" s="156">
        <f t="shared" si="32"/>
        <v>0.87835395750642065</v>
      </c>
      <c r="N139" s="144">
        <f t="shared" si="33"/>
        <v>0.95250982103884763</v>
      </c>
      <c r="O139" s="144">
        <f t="shared" si="34"/>
        <v>0.89273724926993758</v>
      </c>
    </row>
    <row r="140" spans="1:15" ht="24.6" x14ac:dyDescent="0.3">
      <c r="A140" s="96" t="s">
        <v>580</v>
      </c>
      <c r="B140" s="97" t="s">
        <v>9</v>
      </c>
      <c r="C140" s="96" t="s">
        <v>27</v>
      </c>
      <c r="D140" s="143">
        <f t="shared" si="27"/>
        <v>5338.32</v>
      </c>
      <c r="E140" s="143">
        <f t="shared" si="28"/>
        <v>5397.13</v>
      </c>
      <c r="F140" s="148">
        <v>5618.72</v>
      </c>
      <c r="G140" s="94" t="s">
        <v>12</v>
      </c>
      <c r="H140" s="90">
        <v>3</v>
      </c>
      <c r="I140" s="90">
        <v>222</v>
      </c>
      <c r="J140" s="90">
        <v>112</v>
      </c>
      <c r="K140" s="26">
        <v>122</v>
      </c>
      <c r="L140" s="144">
        <f t="shared" si="31"/>
        <v>24.046486486486486</v>
      </c>
      <c r="M140" s="156">
        <f t="shared" si="32"/>
        <v>48.188660714285717</v>
      </c>
      <c r="N140" s="144">
        <f t="shared" si="33"/>
        <v>46.05508196721312</v>
      </c>
      <c r="O140" s="144">
        <f t="shared" si="34"/>
        <v>39.430076389328441</v>
      </c>
    </row>
    <row r="141" spans="1:15" x14ac:dyDescent="0.3">
      <c r="A141" s="62" t="s">
        <v>586</v>
      </c>
      <c r="B141" s="62" t="s">
        <v>587</v>
      </c>
      <c r="C141" s="62" t="s">
        <v>27</v>
      </c>
      <c r="D141" s="143">
        <f t="shared" si="27"/>
        <v>6151.46</v>
      </c>
      <c r="E141" s="143">
        <f t="shared" si="28"/>
        <v>5952.65</v>
      </c>
      <c r="F141" s="148">
        <v>6001.6799999999994</v>
      </c>
      <c r="G141" s="44" t="s">
        <v>12</v>
      </c>
      <c r="H141" s="75">
        <v>1</v>
      </c>
      <c r="I141" s="90">
        <f t="shared" ref="I141:I146" si="35">VLOOKUP(A141, science2014, 8, FALSE)</f>
        <v>1282</v>
      </c>
      <c r="J141" s="90">
        <f t="shared" ref="J141:J146" si="36">VLOOKUP(A141, science2015, 8, FALSE)</f>
        <v>1528</v>
      </c>
      <c r="K141" s="135">
        <v>1988</v>
      </c>
      <c r="L141" s="144">
        <f t="shared" si="31"/>
        <v>4.7983307332293288</v>
      </c>
      <c r="M141" s="156">
        <f t="shared" si="32"/>
        <v>3.8957133507853401</v>
      </c>
      <c r="N141" s="144">
        <f t="shared" si="33"/>
        <v>3.0189537223340035</v>
      </c>
      <c r="O141" s="144">
        <f t="shared" si="34"/>
        <v>3.9043326021162241</v>
      </c>
    </row>
    <row r="142" spans="1:15" x14ac:dyDescent="0.3">
      <c r="A142" s="75" t="s">
        <v>588</v>
      </c>
      <c r="B142" s="75" t="s">
        <v>589</v>
      </c>
      <c r="C142" s="75" t="s">
        <v>105</v>
      </c>
      <c r="D142" s="143">
        <f t="shared" ref="D142:D161" si="37">VLOOKUP(A142, science2014, 4, FALSE)</f>
        <v>1721.58</v>
      </c>
      <c r="E142" s="143">
        <f t="shared" ref="E142:E173" si="38">VLOOKUP(A142, science2015, 4, FALSE)</f>
        <v>1951.3</v>
      </c>
      <c r="F142" s="148">
        <v>2024.78</v>
      </c>
      <c r="G142" s="44" t="s">
        <v>12</v>
      </c>
      <c r="H142" s="75">
        <v>1</v>
      </c>
      <c r="I142" s="90">
        <f t="shared" si="35"/>
        <v>2504</v>
      </c>
      <c r="J142" s="90">
        <f t="shared" si="36"/>
        <v>2481</v>
      </c>
      <c r="K142" s="135">
        <v>2161</v>
      </c>
      <c r="L142" s="144">
        <f t="shared" si="31"/>
        <v>0.68753194888178915</v>
      </c>
      <c r="M142" s="156">
        <f t="shared" si="32"/>
        <v>0.78649738008867387</v>
      </c>
      <c r="N142" s="144">
        <f t="shared" si="33"/>
        <v>0.93696436834798702</v>
      </c>
      <c r="O142" s="144">
        <f t="shared" si="34"/>
        <v>0.80366456577281664</v>
      </c>
    </row>
    <row r="143" spans="1:15" x14ac:dyDescent="0.3">
      <c r="A143" s="96" t="s">
        <v>597</v>
      </c>
      <c r="B143" s="97" t="s">
        <v>598</v>
      </c>
      <c r="C143" s="96" t="s">
        <v>27</v>
      </c>
      <c r="D143" s="143">
        <f t="shared" si="37"/>
        <v>1557.79</v>
      </c>
      <c r="E143" s="143">
        <f t="shared" si="38"/>
        <v>1684.99</v>
      </c>
      <c r="F143" s="148">
        <v>1823.78</v>
      </c>
      <c r="G143" s="94" t="s">
        <v>12</v>
      </c>
      <c r="H143" s="90">
        <v>1</v>
      </c>
      <c r="I143" s="90">
        <f t="shared" si="35"/>
        <v>215</v>
      </c>
      <c r="J143" s="90">
        <f t="shared" si="36"/>
        <v>235</v>
      </c>
      <c r="K143" s="26">
        <v>316</v>
      </c>
      <c r="L143" s="144">
        <f t="shared" si="31"/>
        <v>7.2455348837209304</v>
      </c>
      <c r="M143" s="156">
        <f t="shared" si="32"/>
        <v>7.1701702127659575</v>
      </c>
      <c r="N143" s="144">
        <f t="shared" si="33"/>
        <v>5.7714556962025316</v>
      </c>
      <c r="O143" s="144">
        <f t="shared" si="34"/>
        <v>6.7290535975631398</v>
      </c>
    </row>
    <row r="144" spans="1:15" ht="48.6" x14ac:dyDescent="0.3">
      <c r="A144" s="90" t="s">
        <v>599</v>
      </c>
      <c r="B144" s="91" t="s">
        <v>600</v>
      </c>
      <c r="C144" s="90" t="s">
        <v>236</v>
      </c>
      <c r="D144" s="143">
        <f t="shared" si="37"/>
        <v>244.88</v>
      </c>
      <c r="E144" s="143">
        <f t="shared" si="38"/>
        <v>280.02999999999997</v>
      </c>
      <c r="F144" s="148">
        <v>283.60999999999996</v>
      </c>
      <c r="G144" s="94" t="s">
        <v>12</v>
      </c>
      <c r="H144" s="90">
        <v>1</v>
      </c>
      <c r="I144" s="90">
        <f t="shared" si="35"/>
        <v>482</v>
      </c>
      <c r="J144" s="90">
        <f t="shared" si="36"/>
        <v>623</v>
      </c>
      <c r="K144" s="26">
        <v>586</v>
      </c>
      <c r="L144" s="144">
        <f t="shared" si="31"/>
        <v>0.50804979253112037</v>
      </c>
      <c r="M144" s="156">
        <f t="shared" si="32"/>
        <v>0.44948635634028888</v>
      </c>
      <c r="N144" s="144">
        <f t="shared" si="33"/>
        <v>0.48397610921501699</v>
      </c>
      <c r="O144" s="144">
        <f t="shared" si="34"/>
        <v>0.48050408602880879</v>
      </c>
    </row>
    <row r="145" spans="1:15" x14ac:dyDescent="0.3">
      <c r="A145" s="90" t="s">
        <v>601</v>
      </c>
      <c r="B145" s="91" t="s">
        <v>602</v>
      </c>
      <c r="C145" s="90" t="s">
        <v>137</v>
      </c>
      <c r="D145" s="143">
        <f t="shared" si="37"/>
        <v>2838.12</v>
      </c>
      <c r="E145" s="143">
        <f t="shared" si="38"/>
        <v>2957.26</v>
      </c>
      <c r="F145" s="148">
        <v>2944.62</v>
      </c>
      <c r="G145" s="94" t="s">
        <v>12</v>
      </c>
      <c r="H145" s="90">
        <v>1</v>
      </c>
      <c r="I145" s="90">
        <f t="shared" si="35"/>
        <v>609</v>
      </c>
      <c r="J145" s="90">
        <f t="shared" si="36"/>
        <v>1070</v>
      </c>
      <c r="K145" s="26">
        <v>959</v>
      </c>
      <c r="L145" s="144">
        <f t="shared" si="31"/>
        <v>4.6602955665024632</v>
      </c>
      <c r="M145" s="156">
        <f t="shared" si="32"/>
        <v>2.7637943925233648</v>
      </c>
      <c r="N145" s="144">
        <f t="shared" si="33"/>
        <v>3.0705109489051092</v>
      </c>
      <c r="O145" s="144">
        <f t="shared" si="34"/>
        <v>3.4982003026436459</v>
      </c>
    </row>
    <row r="146" spans="1:15" x14ac:dyDescent="0.3">
      <c r="A146" s="90" t="s">
        <v>603</v>
      </c>
      <c r="B146" s="91" t="s">
        <v>604</v>
      </c>
      <c r="C146" s="90" t="s">
        <v>137</v>
      </c>
      <c r="D146" s="143">
        <f t="shared" si="37"/>
        <v>2900.64</v>
      </c>
      <c r="E146" s="143">
        <f t="shared" si="38"/>
        <v>2823.96</v>
      </c>
      <c r="F146" s="148">
        <v>2919.48</v>
      </c>
      <c r="G146" s="94" t="s">
        <v>12</v>
      </c>
      <c r="H146" s="90">
        <v>1</v>
      </c>
      <c r="I146" s="90">
        <f t="shared" si="35"/>
        <v>364</v>
      </c>
      <c r="J146" s="90">
        <f t="shared" si="36"/>
        <v>603</v>
      </c>
      <c r="K146" s="26">
        <v>512</v>
      </c>
      <c r="L146" s="144">
        <f t="shared" si="31"/>
        <v>7.9687912087912087</v>
      </c>
      <c r="M146" s="156">
        <f t="shared" si="32"/>
        <v>4.6831840796019897</v>
      </c>
      <c r="N146" s="144">
        <f t="shared" si="33"/>
        <v>5.702109375</v>
      </c>
      <c r="O146" s="144">
        <f t="shared" si="34"/>
        <v>6.1180282211310661</v>
      </c>
    </row>
    <row r="147" spans="1:15" x14ac:dyDescent="0.3">
      <c r="A147" s="96" t="s">
        <v>609</v>
      </c>
      <c r="B147" s="97" t="s">
        <v>9</v>
      </c>
      <c r="C147" s="96" t="s">
        <v>27</v>
      </c>
      <c r="D147" s="143">
        <f t="shared" si="37"/>
        <v>15260.02</v>
      </c>
      <c r="E147" s="143">
        <f t="shared" si="38"/>
        <v>13400.86</v>
      </c>
      <c r="F147" s="148">
        <v>12216.44</v>
      </c>
      <c r="G147" s="94" t="s">
        <v>12</v>
      </c>
      <c r="H147" s="90">
        <v>3</v>
      </c>
      <c r="I147" s="90">
        <v>477</v>
      </c>
      <c r="J147" s="90">
        <v>704</v>
      </c>
      <c r="K147" s="26">
        <v>605</v>
      </c>
      <c r="L147" s="144">
        <f t="shared" si="31"/>
        <v>31.991656184486374</v>
      </c>
      <c r="M147" s="156">
        <f t="shared" si="32"/>
        <v>19.0353125</v>
      </c>
      <c r="N147" s="144">
        <f t="shared" si="33"/>
        <v>20.192462809917355</v>
      </c>
      <c r="O147" s="144">
        <f t="shared" si="34"/>
        <v>23.739810498134577</v>
      </c>
    </row>
    <row r="148" spans="1:15" x14ac:dyDescent="0.3">
      <c r="A148" s="96" t="s">
        <v>615</v>
      </c>
      <c r="B148" s="97" t="s">
        <v>616</v>
      </c>
      <c r="C148" s="96" t="s">
        <v>27</v>
      </c>
      <c r="D148" s="143">
        <f t="shared" si="37"/>
        <v>5527.78</v>
      </c>
      <c r="E148" s="143">
        <f t="shared" si="38"/>
        <v>5541.53</v>
      </c>
      <c r="F148" s="148">
        <v>5587.74</v>
      </c>
      <c r="G148" s="94" t="s">
        <v>12</v>
      </c>
      <c r="H148" s="90">
        <v>1</v>
      </c>
      <c r="I148" s="90">
        <f t="shared" ref="I148:I161" si="39">VLOOKUP(A148, science2014, 8, FALSE)</f>
        <v>450</v>
      </c>
      <c r="J148" s="90">
        <f t="shared" ref="J148:J174" si="40">VLOOKUP(A148, science2015, 8, FALSE)</f>
        <v>553</v>
      </c>
      <c r="K148" s="26">
        <v>578</v>
      </c>
      <c r="L148" s="144">
        <f t="shared" si="31"/>
        <v>12.283955555555554</v>
      </c>
      <c r="M148" s="156">
        <f t="shared" si="32"/>
        <v>10.020849909584086</v>
      </c>
      <c r="N148" s="144">
        <f t="shared" si="33"/>
        <v>9.6673702422145329</v>
      </c>
      <c r="O148" s="144">
        <f t="shared" si="34"/>
        <v>10.657391902451392</v>
      </c>
    </row>
    <row r="149" spans="1:15" x14ac:dyDescent="0.3">
      <c r="A149" s="96" t="s">
        <v>617</v>
      </c>
      <c r="B149" s="97" t="s">
        <v>618</v>
      </c>
      <c r="C149" s="96" t="s">
        <v>27</v>
      </c>
      <c r="D149" s="143">
        <f t="shared" si="37"/>
        <v>6475.02</v>
      </c>
      <c r="E149" s="143">
        <f t="shared" si="38"/>
        <v>6943.25</v>
      </c>
      <c r="F149" s="148">
        <v>7476.29</v>
      </c>
      <c r="G149" s="94" t="s">
        <v>12</v>
      </c>
      <c r="H149" s="90">
        <v>1</v>
      </c>
      <c r="I149" s="90">
        <f t="shared" si="39"/>
        <v>276</v>
      </c>
      <c r="J149" s="90">
        <f t="shared" si="40"/>
        <v>316</v>
      </c>
      <c r="K149" s="26">
        <v>351</v>
      </c>
      <c r="L149" s="144">
        <f t="shared" si="31"/>
        <v>23.460217391304351</v>
      </c>
      <c r="M149" s="156">
        <f t="shared" si="32"/>
        <v>21.972310126582279</v>
      </c>
      <c r="N149" s="144">
        <f t="shared" si="33"/>
        <v>21.29997150997151</v>
      </c>
      <c r="O149" s="144">
        <f t="shared" si="34"/>
        <v>22.24416634261938</v>
      </c>
    </row>
    <row r="150" spans="1:15" x14ac:dyDescent="0.3">
      <c r="A150" s="96" t="s">
        <v>621</v>
      </c>
      <c r="B150" s="97" t="s">
        <v>622</v>
      </c>
      <c r="C150" s="96" t="s">
        <v>27</v>
      </c>
      <c r="D150" s="143">
        <f t="shared" si="37"/>
        <v>4984.75</v>
      </c>
      <c r="E150" s="143">
        <f t="shared" si="38"/>
        <v>5394.37</v>
      </c>
      <c r="F150" s="148">
        <v>5837.42</v>
      </c>
      <c r="G150" s="94" t="s">
        <v>12</v>
      </c>
      <c r="H150" s="90">
        <v>1</v>
      </c>
      <c r="I150" s="90">
        <f t="shared" si="39"/>
        <v>1177</v>
      </c>
      <c r="J150" s="90">
        <f t="shared" si="40"/>
        <v>956</v>
      </c>
      <c r="K150" s="26">
        <v>976</v>
      </c>
      <c r="L150" s="144">
        <f t="shared" si="31"/>
        <v>4.2351316907391672</v>
      </c>
      <c r="M150" s="156">
        <f t="shared" si="32"/>
        <v>5.6426464435146446</v>
      </c>
      <c r="N150" s="144">
        <f t="shared" si="33"/>
        <v>5.9809631147540987</v>
      </c>
      <c r="O150" s="144">
        <f t="shared" si="34"/>
        <v>5.2862470830026371</v>
      </c>
    </row>
    <row r="151" spans="1:15" x14ac:dyDescent="0.3">
      <c r="A151" s="96" t="s">
        <v>627</v>
      </c>
      <c r="B151" s="97" t="s">
        <v>628</v>
      </c>
      <c r="C151" s="96" t="s">
        <v>27</v>
      </c>
      <c r="D151" s="143">
        <f t="shared" si="37"/>
        <v>7567.63</v>
      </c>
      <c r="E151" s="143">
        <f t="shared" si="38"/>
        <v>8078.23</v>
      </c>
      <c r="F151" s="148">
        <v>8576.3799999999992</v>
      </c>
      <c r="G151" s="94" t="s">
        <v>12</v>
      </c>
      <c r="H151" s="90">
        <v>1</v>
      </c>
      <c r="I151" s="90">
        <f t="shared" si="39"/>
        <v>322</v>
      </c>
      <c r="J151" s="90">
        <f t="shared" si="40"/>
        <v>425</v>
      </c>
      <c r="K151" s="26">
        <v>478</v>
      </c>
      <c r="L151" s="144">
        <f t="shared" si="31"/>
        <v>23.501956521739132</v>
      </c>
      <c r="M151" s="156">
        <f t="shared" si="32"/>
        <v>19.0076</v>
      </c>
      <c r="N151" s="144">
        <f t="shared" si="33"/>
        <v>17.942217573221754</v>
      </c>
      <c r="O151" s="144">
        <f t="shared" si="34"/>
        <v>20.150591364986962</v>
      </c>
    </row>
    <row r="152" spans="1:15" ht="36.6" x14ac:dyDescent="0.3">
      <c r="A152" s="90" t="s">
        <v>629</v>
      </c>
      <c r="B152" s="91" t="s">
        <v>630</v>
      </c>
      <c r="C152" s="90" t="s">
        <v>536</v>
      </c>
      <c r="D152" s="143">
        <f t="shared" si="37"/>
        <v>879.23</v>
      </c>
      <c r="E152" s="143">
        <f t="shared" si="38"/>
        <v>1063.32</v>
      </c>
      <c r="F152" s="148">
        <v>1071.23</v>
      </c>
      <c r="G152" s="94" t="s">
        <v>12</v>
      </c>
      <c r="H152" s="90">
        <v>1</v>
      </c>
      <c r="I152" s="90">
        <f t="shared" si="39"/>
        <v>51</v>
      </c>
      <c r="J152" s="90">
        <f t="shared" si="40"/>
        <v>40</v>
      </c>
      <c r="K152" s="44">
        <v>52</v>
      </c>
      <c r="L152" s="144">
        <f t="shared" si="31"/>
        <v>17.239803921568626</v>
      </c>
      <c r="M152" s="156">
        <f t="shared" si="32"/>
        <v>26.582999999999998</v>
      </c>
      <c r="N152" s="144">
        <f t="shared" si="33"/>
        <v>20.600576923076922</v>
      </c>
      <c r="O152" s="144">
        <f t="shared" si="34"/>
        <v>21.474460281548517</v>
      </c>
    </row>
    <row r="153" spans="1:15" ht="36.6" x14ac:dyDescent="0.3">
      <c r="A153" s="90" t="s">
        <v>633</v>
      </c>
      <c r="B153" s="91" t="s">
        <v>634</v>
      </c>
      <c r="C153" s="90" t="s">
        <v>635</v>
      </c>
      <c r="D153" s="143">
        <f t="shared" si="37"/>
        <v>1073.22</v>
      </c>
      <c r="E153" s="143">
        <f t="shared" si="38"/>
        <v>1229.71</v>
      </c>
      <c r="F153" s="148">
        <v>1263.44</v>
      </c>
      <c r="G153" s="94" t="s">
        <v>12</v>
      </c>
      <c r="H153" s="90">
        <v>1</v>
      </c>
      <c r="I153" s="90">
        <f t="shared" si="39"/>
        <v>5536</v>
      </c>
      <c r="J153" s="90">
        <f t="shared" si="40"/>
        <v>6551</v>
      </c>
      <c r="K153" s="26">
        <v>5943</v>
      </c>
      <c r="L153" s="144">
        <f t="shared" si="31"/>
        <v>0.19386199421965319</v>
      </c>
      <c r="M153" s="156">
        <f t="shared" si="32"/>
        <v>0.18771332620973899</v>
      </c>
      <c r="N153" s="144">
        <f t="shared" si="33"/>
        <v>0.21259296651522802</v>
      </c>
      <c r="O153" s="144">
        <f t="shared" si="34"/>
        <v>0.19805609564820673</v>
      </c>
    </row>
    <row r="154" spans="1:15" ht="24.6" x14ac:dyDescent="0.3">
      <c r="A154" s="90" t="s">
        <v>636</v>
      </c>
      <c r="B154" s="91" t="s">
        <v>637</v>
      </c>
      <c r="C154" s="90" t="s">
        <v>137</v>
      </c>
      <c r="D154" s="143">
        <f t="shared" si="37"/>
        <v>1527.58</v>
      </c>
      <c r="E154" s="143">
        <f t="shared" si="38"/>
        <v>1557.07</v>
      </c>
      <c r="F154" s="148">
        <v>1681.79</v>
      </c>
      <c r="G154" s="94" t="s">
        <v>12</v>
      </c>
      <c r="H154" s="90">
        <v>1</v>
      </c>
      <c r="I154" s="90">
        <f t="shared" si="39"/>
        <v>561</v>
      </c>
      <c r="J154" s="90">
        <f t="shared" si="40"/>
        <v>904</v>
      </c>
      <c r="K154" s="26">
        <v>871</v>
      </c>
      <c r="L154" s="144">
        <f t="shared" si="31"/>
        <v>2.7229590017825309</v>
      </c>
      <c r="M154" s="156">
        <f t="shared" si="32"/>
        <v>1.7224225663716815</v>
      </c>
      <c r="N154" s="144">
        <f t="shared" si="33"/>
        <v>1.9308725602755452</v>
      </c>
      <c r="O154" s="144">
        <f t="shared" si="34"/>
        <v>2.1254180428099194</v>
      </c>
    </row>
    <row r="155" spans="1:15" x14ac:dyDescent="0.3">
      <c r="A155" s="90" t="s">
        <v>638</v>
      </c>
      <c r="B155" s="91" t="s">
        <v>639</v>
      </c>
      <c r="C155" s="90" t="s">
        <v>137</v>
      </c>
      <c r="D155" s="143">
        <f t="shared" si="37"/>
        <v>1596</v>
      </c>
      <c r="E155" s="143">
        <f t="shared" si="38"/>
        <v>1652.62</v>
      </c>
      <c r="F155" s="148">
        <v>1809.86</v>
      </c>
      <c r="G155" s="94" t="s">
        <v>12</v>
      </c>
      <c r="H155" s="90">
        <v>1</v>
      </c>
      <c r="I155" s="90">
        <f t="shared" si="39"/>
        <v>170</v>
      </c>
      <c r="J155" s="90">
        <f t="shared" si="40"/>
        <v>372</v>
      </c>
      <c r="K155" s="26">
        <v>422</v>
      </c>
      <c r="L155" s="144">
        <f t="shared" si="31"/>
        <v>9.3882352941176475</v>
      </c>
      <c r="M155" s="156">
        <f t="shared" si="32"/>
        <v>4.44252688172043</v>
      </c>
      <c r="N155" s="144">
        <f t="shared" si="33"/>
        <v>4.2887677725118483</v>
      </c>
      <c r="O155" s="144">
        <f t="shared" si="34"/>
        <v>6.0398433161166425</v>
      </c>
    </row>
    <row r="156" spans="1:15" x14ac:dyDescent="0.3">
      <c r="A156" s="90" t="s">
        <v>640</v>
      </c>
      <c r="B156" s="75" t="s">
        <v>641</v>
      </c>
      <c r="C156" s="90" t="s">
        <v>642</v>
      </c>
      <c r="D156" s="143">
        <f t="shared" si="37"/>
        <v>1040</v>
      </c>
      <c r="E156" s="143">
        <f t="shared" si="38"/>
        <v>1511.38</v>
      </c>
      <c r="F156" s="148">
        <v>1472.22</v>
      </c>
      <c r="G156" s="94" t="s">
        <v>12</v>
      </c>
      <c r="H156" s="90">
        <v>1</v>
      </c>
      <c r="I156" s="90">
        <f t="shared" si="39"/>
        <v>50</v>
      </c>
      <c r="J156" s="90">
        <f t="shared" si="40"/>
        <v>67</v>
      </c>
      <c r="K156" s="26">
        <v>128</v>
      </c>
      <c r="L156" s="144">
        <f t="shared" si="31"/>
        <v>20.8</v>
      </c>
      <c r="M156" s="156">
        <f t="shared" si="32"/>
        <v>22.557910447761195</v>
      </c>
      <c r="N156" s="144">
        <f t="shared" si="33"/>
        <v>11.50171875</v>
      </c>
      <c r="O156" s="144">
        <f t="shared" si="34"/>
        <v>18.286543065920402</v>
      </c>
    </row>
    <row r="157" spans="1:15" ht="36.6" x14ac:dyDescent="0.3">
      <c r="A157" s="90" t="s">
        <v>647</v>
      </c>
      <c r="B157" s="91" t="s">
        <v>648</v>
      </c>
      <c r="C157" s="90" t="s">
        <v>536</v>
      </c>
      <c r="D157" s="143">
        <f t="shared" si="37"/>
        <v>113.01</v>
      </c>
      <c r="E157" s="143">
        <f t="shared" si="38"/>
        <v>127.43</v>
      </c>
      <c r="F157" s="148">
        <v>128.78</v>
      </c>
      <c r="G157" s="94" t="s">
        <v>12</v>
      </c>
      <c r="H157" s="90">
        <v>1</v>
      </c>
      <c r="I157" s="90">
        <f t="shared" si="39"/>
        <v>5</v>
      </c>
      <c r="J157" s="90">
        <f t="shared" si="40"/>
        <v>23</v>
      </c>
      <c r="K157" s="26">
        <v>4</v>
      </c>
      <c r="L157" s="144">
        <f t="shared" si="31"/>
        <v>22.602</v>
      </c>
      <c r="M157" s="156">
        <f t="shared" si="32"/>
        <v>5.5404347826086964</v>
      </c>
      <c r="N157" s="144">
        <f t="shared" si="33"/>
        <v>32.195</v>
      </c>
      <c r="O157" s="144">
        <f t="shared" si="34"/>
        <v>20.112478260869565</v>
      </c>
    </row>
    <row r="158" spans="1:15" ht="24.6" x14ac:dyDescent="0.3">
      <c r="A158" s="90" t="s">
        <v>649</v>
      </c>
      <c r="B158" s="91" t="s">
        <v>650</v>
      </c>
      <c r="C158" s="90" t="s">
        <v>514</v>
      </c>
      <c r="D158" s="143">
        <f t="shared" si="37"/>
        <v>253.73</v>
      </c>
      <c r="E158" s="143">
        <f t="shared" si="38"/>
        <v>291.39999999999998</v>
      </c>
      <c r="F158" s="148">
        <v>403.16</v>
      </c>
      <c r="G158" s="94" t="s">
        <v>12</v>
      </c>
      <c r="H158" s="90">
        <v>1</v>
      </c>
      <c r="I158" s="90">
        <f t="shared" si="39"/>
        <v>35</v>
      </c>
      <c r="J158" s="90">
        <f t="shared" si="40"/>
        <v>47</v>
      </c>
      <c r="K158" s="26">
        <v>33</v>
      </c>
      <c r="L158" s="144">
        <f t="shared" si="31"/>
        <v>7.2494285714285711</v>
      </c>
      <c r="M158" s="156">
        <f t="shared" si="32"/>
        <v>6.1999999999999993</v>
      </c>
      <c r="N158" s="144">
        <f t="shared" si="33"/>
        <v>12.216969696969699</v>
      </c>
      <c r="O158" s="144">
        <f t="shared" si="34"/>
        <v>8.5554660894660888</v>
      </c>
    </row>
    <row r="159" spans="1:15" x14ac:dyDescent="0.3">
      <c r="A159" s="96" t="s">
        <v>651</v>
      </c>
      <c r="B159" s="97" t="s">
        <v>652</v>
      </c>
      <c r="C159" s="96" t="s">
        <v>27</v>
      </c>
      <c r="D159" s="143">
        <f t="shared" si="37"/>
        <v>2169.2800000000002</v>
      </c>
      <c r="E159" s="143">
        <f t="shared" si="38"/>
        <v>2315.04</v>
      </c>
      <c r="F159" s="148">
        <v>2469.56</v>
      </c>
      <c r="G159" s="94" t="s">
        <v>12</v>
      </c>
      <c r="H159" s="90">
        <v>1</v>
      </c>
      <c r="I159" s="90">
        <f t="shared" si="39"/>
        <v>268</v>
      </c>
      <c r="J159" s="90">
        <f t="shared" si="40"/>
        <v>247</v>
      </c>
      <c r="K159" s="26">
        <v>159</v>
      </c>
      <c r="L159" s="144">
        <f t="shared" si="31"/>
        <v>8.0943283582089567</v>
      </c>
      <c r="M159" s="156">
        <f t="shared" si="32"/>
        <v>9.3726315789473684</v>
      </c>
      <c r="N159" s="144">
        <f t="shared" si="33"/>
        <v>15.531823899371069</v>
      </c>
      <c r="O159" s="144">
        <f t="shared" si="34"/>
        <v>10.999594612175798</v>
      </c>
    </row>
    <row r="160" spans="1:15" ht="24.6" x14ac:dyDescent="0.3">
      <c r="A160" s="96" t="s">
        <v>654</v>
      </c>
      <c r="B160" s="97" t="s">
        <v>9</v>
      </c>
      <c r="C160" s="96" t="s">
        <v>178</v>
      </c>
      <c r="D160" s="143">
        <f t="shared" si="37"/>
        <v>24044.83</v>
      </c>
      <c r="E160" s="143">
        <f t="shared" si="38"/>
        <v>24766.19</v>
      </c>
      <c r="F160" s="148">
        <v>25986.67</v>
      </c>
      <c r="G160" s="94" t="s">
        <v>12</v>
      </c>
      <c r="H160" s="90">
        <v>40</v>
      </c>
      <c r="I160" s="90">
        <f t="shared" si="39"/>
        <v>34470</v>
      </c>
      <c r="J160" s="90">
        <f t="shared" si="40"/>
        <v>30610</v>
      </c>
      <c r="K160" s="135">
        <v>5377</v>
      </c>
      <c r="L160" s="144">
        <f t="shared" si="31"/>
        <v>0.69755816652161307</v>
      </c>
      <c r="M160" s="156">
        <f t="shared" si="32"/>
        <v>0.80908820646847435</v>
      </c>
      <c r="N160" s="144">
        <f t="shared" si="33"/>
        <v>4.8329310024177046</v>
      </c>
      <c r="O160" s="144">
        <f t="shared" si="34"/>
        <v>2.1131924584692641</v>
      </c>
    </row>
    <row r="161" spans="1:15" ht="48.6" x14ac:dyDescent="0.3">
      <c r="A161" s="90" t="s">
        <v>657</v>
      </c>
      <c r="B161" s="75" t="s">
        <v>658</v>
      </c>
      <c r="C161" s="90" t="s">
        <v>659</v>
      </c>
      <c r="D161" s="143">
        <f t="shared" si="37"/>
        <v>6464.06</v>
      </c>
      <c r="E161" s="143">
        <f t="shared" si="38"/>
        <v>6594.81</v>
      </c>
      <c r="F161" s="148">
        <v>6251.72</v>
      </c>
      <c r="G161" s="94" t="s">
        <v>12</v>
      </c>
      <c r="H161" s="90">
        <v>1</v>
      </c>
      <c r="I161" s="90">
        <f t="shared" si="39"/>
        <v>7818</v>
      </c>
      <c r="J161" s="90">
        <f t="shared" si="40"/>
        <v>11687</v>
      </c>
      <c r="K161" s="26">
        <v>10629</v>
      </c>
      <c r="L161" s="144">
        <f t="shared" si="31"/>
        <v>0.82681760040931185</v>
      </c>
      <c r="M161" s="156">
        <f t="shared" si="32"/>
        <v>0.56428595875759391</v>
      </c>
      <c r="N161" s="144">
        <f t="shared" si="33"/>
        <v>0.58817574560165586</v>
      </c>
      <c r="O161" s="144">
        <f t="shared" si="34"/>
        <v>0.65975976825618721</v>
      </c>
    </row>
    <row r="162" spans="1:15" x14ac:dyDescent="0.3">
      <c r="A162" s="96" t="s">
        <v>736</v>
      </c>
      <c r="B162" s="139" t="s">
        <v>746</v>
      </c>
      <c r="C162" s="140" t="str">
        <f>HYPERLINK("http://suprimo.lib.strath.ac.uk/primo_library/libweb/action/dlSearch.do?institution=SU&amp;group=guest&amp;loc=local,scope:%28SUALMA%29&amp;sortField=stitle&amp;indx=1&amp;bulkSize=100&amp;query=lsr50,contains,"&amp;B162,B162)</f>
        <v>"ACM Digital Library"</v>
      </c>
      <c r="D162" s="8">
        <v>3058.14</v>
      </c>
      <c r="E162" s="143">
        <f t="shared" si="38"/>
        <v>3362.38</v>
      </c>
      <c r="F162" s="150">
        <v>3574.95</v>
      </c>
      <c r="G162" s="94" t="s">
        <v>12</v>
      </c>
      <c r="H162" s="90">
        <v>115</v>
      </c>
      <c r="I162" s="10">
        <v>5514</v>
      </c>
      <c r="J162" s="90">
        <f t="shared" si="40"/>
        <v>4647</v>
      </c>
      <c r="K162" s="26">
        <v>5544</v>
      </c>
      <c r="L162" s="144">
        <f t="shared" si="31"/>
        <v>0.55461371055495101</v>
      </c>
      <c r="M162" s="156">
        <f t="shared" si="32"/>
        <v>0.72355928556057669</v>
      </c>
      <c r="N162" s="144">
        <f t="shared" si="33"/>
        <v>0.64483225108225106</v>
      </c>
      <c r="O162" s="144">
        <f t="shared" si="34"/>
        <v>0.64100174906592622</v>
      </c>
    </row>
    <row r="163" spans="1:15" x14ac:dyDescent="0.3">
      <c r="A163" s="96" t="s">
        <v>738</v>
      </c>
      <c r="B163" s="139" t="s">
        <v>747</v>
      </c>
      <c r="C163" s="140" t="str">
        <f>HYPERLINK("http://suprimo.lib.strath.ac.uk/primo_library/libweb/action/dlSearch.do?institution=SU&amp;group=guest&amp;loc=local,scope:%28SUALMA%29&amp;sortField=stitle&amp;indx=1&amp;bulkSize=100&amp;query=lsr50,contains,"&amp;B163,B163)</f>
        <v>"American Chemical Society Journals"</v>
      </c>
      <c r="D163" s="8">
        <v>44331.09</v>
      </c>
      <c r="E163" s="143">
        <f t="shared" si="38"/>
        <v>48607.26</v>
      </c>
      <c r="F163" s="148">
        <v>54172.08</v>
      </c>
      <c r="G163" s="44" t="s">
        <v>12</v>
      </c>
      <c r="H163" s="75">
        <v>37</v>
      </c>
      <c r="I163" s="15">
        <v>83269</v>
      </c>
      <c r="J163" s="90">
        <f t="shared" si="40"/>
        <v>82788</v>
      </c>
      <c r="K163" s="26">
        <v>76473</v>
      </c>
      <c r="L163" s="144">
        <f t="shared" si="31"/>
        <v>0.53238408051015385</v>
      </c>
      <c r="M163" s="156">
        <f t="shared" si="32"/>
        <v>0.58712929410059433</v>
      </c>
      <c r="N163" s="144">
        <f t="shared" si="33"/>
        <v>0.70838178180534306</v>
      </c>
      <c r="O163" s="144">
        <f t="shared" si="34"/>
        <v>0.60929838547203041</v>
      </c>
    </row>
    <row r="164" spans="1:15" ht="48.6" x14ac:dyDescent="0.3">
      <c r="A164" s="90" t="s">
        <v>661</v>
      </c>
      <c r="B164" s="91" t="s">
        <v>662</v>
      </c>
      <c r="C164" s="90" t="s">
        <v>663</v>
      </c>
      <c r="D164" s="143">
        <f t="shared" ref="D164:D192" si="41">VLOOKUP(A164, science2014, 4, FALSE)</f>
        <v>476.27</v>
      </c>
      <c r="E164" s="143">
        <f t="shared" si="38"/>
        <v>603.61</v>
      </c>
      <c r="F164" s="148">
        <v>635.4</v>
      </c>
      <c r="G164" s="94" t="s">
        <v>12</v>
      </c>
      <c r="H164" s="90">
        <v>1</v>
      </c>
      <c r="I164" s="90">
        <f t="shared" ref="I164:I174" si="42">VLOOKUP(A164, science2014, 8, FALSE)</f>
        <v>65</v>
      </c>
      <c r="J164" s="90">
        <f t="shared" si="40"/>
        <v>62</v>
      </c>
      <c r="K164" s="26">
        <v>45</v>
      </c>
      <c r="L164" s="144">
        <f t="shared" si="31"/>
        <v>7.327230769230769</v>
      </c>
      <c r="M164" s="156">
        <f t="shared" si="32"/>
        <v>9.7356451612903232</v>
      </c>
      <c r="N164" s="144">
        <f t="shared" si="33"/>
        <v>14.12</v>
      </c>
      <c r="O164" s="144">
        <f t="shared" si="34"/>
        <v>10.394291976840364</v>
      </c>
    </row>
    <row r="165" spans="1:15" ht="48.6" x14ac:dyDescent="0.3">
      <c r="A165" s="90" t="s">
        <v>664</v>
      </c>
      <c r="B165" s="91" t="s">
        <v>665</v>
      </c>
      <c r="C165" s="90" t="s">
        <v>663</v>
      </c>
      <c r="D165" s="143">
        <f t="shared" si="41"/>
        <v>523.83000000000004</v>
      </c>
      <c r="E165" s="143">
        <f t="shared" si="38"/>
        <v>663.9</v>
      </c>
      <c r="F165" s="148">
        <v>699.19</v>
      </c>
      <c r="G165" s="94" t="s">
        <v>12</v>
      </c>
      <c r="H165" s="90">
        <v>1</v>
      </c>
      <c r="I165" s="90">
        <f t="shared" si="42"/>
        <v>120</v>
      </c>
      <c r="J165" s="90">
        <f t="shared" si="40"/>
        <v>95</v>
      </c>
      <c r="K165" s="26">
        <v>84</v>
      </c>
      <c r="L165" s="144">
        <f t="shared" si="31"/>
        <v>4.3652500000000005</v>
      </c>
      <c r="M165" s="156">
        <f t="shared" si="32"/>
        <v>6.9884210526315789</v>
      </c>
      <c r="N165" s="144">
        <f t="shared" si="33"/>
        <v>8.3236904761904764</v>
      </c>
      <c r="O165" s="144">
        <f t="shared" si="34"/>
        <v>6.559120509607351</v>
      </c>
    </row>
    <row r="166" spans="1:15" ht="48.6" x14ac:dyDescent="0.3">
      <c r="A166" s="90" t="s">
        <v>666</v>
      </c>
      <c r="B166" s="91" t="s">
        <v>667</v>
      </c>
      <c r="C166" s="90" t="s">
        <v>663</v>
      </c>
      <c r="D166" s="143">
        <f t="shared" si="41"/>
        <v>583.6</v>
      </c>
      <c r="E166" s="143">
        <f t="shared" si="38"/>
        <v>739.66</v>
      </c>
      <c r="F166" s="148">
        <v>778.5</v>
      </c>
      <c r="G166" s="94" t="s">
        <v>12</v>
      </c>
      <c r="H166" s="90">
        <v>1</v>
      </c>
      <c r="I166" s="90">
        <f t="shared" si="42"/>
        <v>80</v>
      </c>
      <c r="J166" s="90">
        <f t="shared" si="40"/>
        <v>79</v>
      </c>
      <c r="K166" s="26">
        <v>106</v>
      </c>
      <c r="L166" s="144">
        <f t="shared" si="31"/>
        <v>7.2949999999999999</v>
      </c>
      <c r="M166" s="156">
        <f t="shared" si="32"/>
        <v>9.3627848101265823</v>
      </c>
      <c r="N166" s="144">
        <f t="shared" si="33"/>
        <v>7.3443396226415096</v>
      </c>
      <c r="O166" s="144">
        <f t="shared" si="34"/>
        <v>8.0007081442560306</v>
      </c>
    </row>
    <row r="167" spans="1:15" ht="48.6" x14ac:dyDescent="0.3">
      <c r="A167" s="90" t="s">
        <v>668</v>
      </c>
      <c r="B167" s="91" t="s">
        <v>669</v>
      </c>
      <c r="C167" s="90" t="s">
        <v>663</v>
      </c>
      <c r="D167" s="143">
        <f t="shared" si="41"/>
        <v>289.23</v>
      </c>
      <c r="E167" s="143">
        <f t="shared" si="38"/>
        <v>366.58</v>
      </c>
      <c r="F167" s="148">
        <v>385.98</v>
      </c>
      <c r="G167" s="94" t="s">
        <v>12</v>
      </c>
      <c r="H167" s="90">
        <v>1</v>
      </c>
      <c r="I167" s="90">
        <f t="shared" si="42"/>
        <v>73</v>
      </c>
      <c r="J167" s="90">
        <f t="shared" si="40"/>
        <v>44</v>
      </c>
      <c r="K167" s="26">
        <v>185</v>
      </c>
      <c r="L167" s="144">
        <f t="shared" si="31"/>
        <v>3.9620547945205482</v>
      </c>
      <c r="M167" s="156">
        <f t="shared" si="32"/>
        <v>8.3313636363636352</v>
      </c>
      <c r="N167" s="144">
        <f t="shared" si="33"/>
        <v>2.0863783783783787</v>
      </c>
      <c r="O167" s="144">
        <f t="shared" si="34"/>
        <v>4.7932656030875211</v>
      </c>
    </row>
    <row r="168" spans="1:15" ht="24.6" x14ac:dyDescent="0.3">
      <c r="A168" s="96" t="s">
        <v>672</v>
      </c>
      <c r="B168" s="97" t="s">
        <v>673</v>
      </c>
      <c r="C168" s="96" t="s">
        <v>27</v>
      </c>
      <c r="D168" s="143">
        <f t="shared" si="41"/>
        <v>4256.03</v>
      </c>
      <c r="E168" s="143">
        <f t="shared" si="38"/>
        <v>4606.13</v>
      </c>
      <c r="F168" s="148">
        <v>5030.1799999999994</v>
      </c>
      <c r="G168" s="94" t="s">
        <v>12</v>
      </c>
      <c r="H168" s="90">
        <v>1</v>
      </c>
      <c r="I168" s="90">
        <f t="shared" si="42"/>
        <v>633</v>
      </c>
      <c r="J168" s="90">
        <f t="shared" si="40"/>
        <v>810</v>
      </c>
      <c r="K168" s="26">
        <v>795</v>
      </c>
      <c r="L168" s="144">
        <f t="shared" si="31"/>
        <v>6.7235860979462867</v>
      </c>
      <c r="M168" s="156">
        <f t="shared" si="32"/>
        <v>5.6865802469135804</v>
      </c>
      <c r="N168" s="144">
        <f t="shared" si="33"/>
        <v>6.3272704402515716</v>
      </c>
      <c r="O168" s="144">
        <f t="shared" si="34"/>
        <v>6.2458122617038123</v>
      </c>
    </row>
    <row r="169" spans="1:15" x14ac:dyDescent="0.3">
      <c r="A169" s="96" t="s">
        <v>674</v>
      </c>
      <c r="B169" s="97" t="s">
        <v>675</v>
      </c>
      <c r="C169" s="96" t="s">
        <v>27</v>
      </c>
      <c r="D169" s="143">
        <f t="shared" si="41"/>
        <v>3747.72</v>
      </c>
      <c r="E169" s="143">
        <f t="shared" si="38"/>
        <v>3924.6</v>
      </c>
      <c r="F169" s="148">
        <v>4167.58</v>
      </c>
      <c r="G169" s="94" t="s">
        <v>12</v>
      </c>
      <c r="H169" s="90">
        <v>1</v>
      </c>
      <c r="I169" s="90">
        <f t="shared" si="42"/>
        <v>188</v>
      </c>
      <c r="J169" s="90">
        <f t="shared" si="40"/>
        <v>191</v>
      </c>
      <c r="K169" s="26">
        <v>322</v>
      </c>
      <c r="L169" s="144">
        <f t="shared" si="31"/>
        <v>19.934680851063828</v>
      </c>
      <c r="M169" s="156">
        <f t="shared" si="32"/>
        <v>20.54764397905759</v>
      </c>
      <c r="N169" s="144">
        <f t="shared" si="33"/>
        <v>12.942795031055901</v>
      </c>
      <c r="O169" s="144">
        <f t="shared" si="34"/>
        <v>17.808373287059105</v>
      </c>
    </row>
    <row r="170" spans="1:15" x14ac:dyDescent="0.3">
      <c r="A170" s="96" t="s">
        <v>678</v>
      </c>
      <c r="B170" s="97" t="s">
        <v>679</v>
      </c>
      <c r="C170" s="96" t="s">
        <v>27</v>
      </c>
      <c r="D170" s="143">
        <f t="shared" si="41"/>
        <v>1119.8</v>
      </c>
      <c r="E170" s="143">
        <f t="shared" si="38"/>
        <v>1117.5</v>
      </c>
      <c r="F170" s="148">
        <v>1155.47</v>
      </c>
      <c r="G170" s="94" t="s">
        <v>12</v>
      </c>
      <c r="H170" s="90">
        <v>1</v>
      </c>
      <c r="I170" s="90">
        <f t="shared" si="42"/>
        <v>159</v>
      </c>
      <c r="J170" s="90">
        <f t="shared" si="40"/>
        <v>71</v>
      </c>
      <c r="K170" s="26">
        <v>102</v>
      </c>
      <c r="L170" s="144">
        <f t="shared" si="31"/>
        <v>7.0427672955974838</v>
      </c>
      <c r="M170" s="156">
        <f t="shared" si="32"/>
        <v>15.73943661971831</v>
      </c>
      <c r="N170" s="144">
        <f t="shared" si="33"/>
        <v>11.328137254901961</v>
      </c>
      <c r="O170" s="144">
        <f t="shared" si="34"/>
        <v>11.370113723405916</v>
      </c>
    </row>
    <row r="171" spans="1:15" x14ac:dyDescent="0.3">
      <c r="A171" s="90" t="s">
        <v>682</v>
      </c>
      <c r="B171" s="91" t="s">
        <v>683</v>
      </c>
      <c r="C171" s="90" t="s">
        <v>684</v>
      </c>
      <c r="D171" s="143">
        <f t="shared" si="41"/>
        <v>1898.8</v>
      </c>
      <c r="E171" s="143">
        <f t="shared" si="38"/>
        <v>1827.56</v>
      </c>
      <c r="F171" s="148">
        <v>2195.34</v>
      </c>
      <c r="G171" s="94" t="s">
        <v>12</v>
      </c>
      <c r="H171" s="90">
        <v>1</v>
      </c>
      <c r="I171" s="90">
        <f t="shared" si="42"/>
        <v>504</v>
      </c>
      <c r="J171" s="90">
        <f t="shared" si="40"/>
        <v>814</v>
      </c>
      <c r="K171" s="26">
        <v>867</v>
      </c>
      <c r="L171" s="144">
        <f t="shared" si="31"/>
        <v>3.7674603174603174</v>
      </c>
      <c r="M171" s="156">
        <f t="shared" si="32"/>
        <v>2.245159705159705</v>
      </c>
      <c r="N171" s="144">
        <f t="shared" si="33"/>
        <v>2.5321107266435989</v>
      </c>
      <c r="O171" s="144">
        <f t="shared" si="34"/>
        <v>2.8482435830878736</v>
      </c>
    </row>
    <row r="172" spans="1:15" x14ac:dyDescent="0.3">
      <c r="A172" s="90" t="s">
        <v>685</v>
      </c>
      <c r="B172" s="91" t="s">
        <v>686</v>
      </c>
      <c r="C172" s="90" t="s">
        <v>687</v>
      </c>
      <c r="D172" s="143">
        <f t="shared" si="41"/>
        <v>2817.84</v>
      </c>
      <c r="E172" s="143">
        <f t="shared" si="38"/>
        <v>2710.62</v>
      </c>
      <c r="F172" s="148">
        <v>3256.31</v>
      </c>
      <c r="G172" s="94" t="s">
        <v>12</v>
      </c>
      <c r="H172" s="90">
        <v>1</v>
      </c>
      <c r="I172" s="90">
        <f t="shared" si="42"/>
        <v>273</v>
      </c>
      <c r="J172" s="90">
        <f t="shared" si="40"/>
        <v>427</v>
      </c>
      <c r="K172" s="26">
        <v>868</v>
      </c>
      <c r="L172" s="144">
        <f t="shared" si="31"/>
        <v>10.321758241758243</v>
      </c>
      <c r="M172" s="156">
        <f t="shared" si="32"/>
        <v>6.3480562060889927</v>
      </c>
      <c r="N172" s="144">
        <f t="shared" si="33"/>
        <v>3.7515092165898616</v>
      </c>
      <c r="O172" s="144">
        <f t="shared" si="34"/>
        <v>6.8071078881457003</v>
      </c>
    </row>
    <row r="173" spans="1:15" x14ac:dyDescent="0.3">
      <c r="A173" s="96" t="s">
        <v>688</v>
      </c>
      <c r="B173" s="97" t="s">
        <v>689</v>
      </c>
      <c r="C173" s="96" t="s">
        <v>27</v>
      </c>
      <c r="D173" s="143">
        <f t="shared" si="41"/>
        <v>4076.89</v>
      </c>
      <c r="E173" s="143">
        <f t="shared" si="38"/>
        <v>4412.99</v>
      </c>
      <c r="F173" s="148">
        <v>4796.46</v>
      </c>
      <c r="G173" s="94" t="s">
        <v>12</v>
      </c>
      <c r="H173" s="90">
        <v>1</v>
      </c>
      <c r="I173" s="90">
        <f t="shared" si="42"/>
        <v>1231</v>
      </c>
      <c r="J173" s="90">
        <f t="shared" si="40"/>
        <v>1194</v>
      </c>
      <c r="K173" s="135">
        <v>1093</v>
      </c>
      <c r="L173" s="144">
        <f t="shared" si="31"/>
        <v>3.3118521527213645</v>
      </c>
      <c r="M173" s="156">
        <f t="shared" si="32"/>
        <v>3.6959715242881068</v>
      </c>
      <c r="N173" s="144">
        <f t="shared" si="33"/>
        <v>4.3883440073193043</v>
      </c>
      <c r="O173" s="144">
        <f t="shared" si="34"/>
        <v>3.7987225614429252</v>
      </c>
    </row>
    <row r="174" spans="1:15" x14ac:dyDescent="0.3">
      <c r="A174" s="96" t="s">
        <v>692</v>
      </c>
      <c r="B174" s="97" t="s">
        <v>693</v>
      </c>
      <c r="C174" s="96" t="s">
        <v>27</v>
      </c>
      <c r="D174" s="143">
        <f t="shared" si="41"/>
        <v>11918.39</v>
      </c>
      <c r="E174" s="143">
        <f t="shared" ref="E174:E192" si="43">VLOOKUP(A174, science2015, 4, FALSE)</f>
        <v>12127</v>
      </c>
      <c r="F174" s="148">
        <v>12470.81</v>
      </c>
      <c r="G174" s="94" t="s">
        <v>12</v>
      </c>
      <c r="H174" s="90">
        <v>1</v>
      </c>
      <c r="I174" s="90">
        <f t="shared" si="42"/>
        <v>3113</v>
      </c>
      <c r="J174" s="90">
        <f t="shared" si="40"/>
        <v>3768</v>
      </c>
      <c r="K174" s="135">
        <v>3603</v>
      </c>
      <c r="L174" s="144">
        <f t="shared" si="31"/>
        <v>3.8285865724381622</v>
      </c>
      <c r="M174" s="156">
        <f t="shared" si="32"/>
        <v>3.2184182590233545</v>
      </c>
      <c r="N174" s="144">
        <f t="shared" si="33"/>
        <v>3.4612295309464334</v>
      </c>
      <c r="O174" s="144">
        <f t="shared" si="34"/>
        <v>3.5027447874693167</v>
      </c>
    </row>
    <row r="175" spans="1:15" x14ac:dyDescent="0.3">
      <c r="A175" s="96" t="s">
        <v>694</v>
      </c>
      <c r="B175" s="97" t="s">
        <v>9</v>
      </c>
      <c r="C175" s="96" t="s">
        <v>27</v>
      </c>
      <c r="D175" s="143">
        <f t="shared" si="41"/>
        <v>13940.42</v>
      </c>
      <c r="E175" s="143">
        <f t="shared" si="43"/>
        <v>12332.09</v>
      </c>
      <c r="F175" s="148">
        <v>11389.5</v>
      </c>
      <c r="G175" s="94" t="s">
        <v>12</v>
      </c>
      <c r="H175" s="90">
        <v>2</v>
      </c>
      <c r="I175" s="90">
        <v>2762</v>
      </c>
      <c r="J175" s="90">
        <v>3643</v>
      </c>
      <c r="K175" s="26">
        <v>3478</v>
      </c>
      <c r="L175" s="144">
        <f t="shared" si="31"/>
        <v>5.0472194062273719</v>
      </c>
      <c r="M175" s="156">
        <f t="shared" si="32"/>
        <v>3.3851468569860006</v>
      </c>
      <c r="N175" s="144">
        <f t="shared" si="33"/>
        <v>3.2747268545140886</v>
      </c>
      <c r="O175" s="144">
        <f t="shared" si="34"/>
        <v>3.9023643725758208</v>
      </c>
    </row>
    <row r="176" spans="1:15" x14ac:dyDescent="0.3">
      <c r="A176" s="96" t="s">
        <v>696</v>
      </c>
      <c r="B176" s="97" t="s">
        <v>697</v>
      </c>
      <c r="C176" s="96" t="s">
        <v>27</v>
      </c>
      <c r="D176" s="143">
        <f t="shared" si="41"/>
        <v>5117.93</v>
      </c>
      <c r="E176" s="143">
        <f t="shared" si="43"/>
        <v>5513.02</v>
      </c>
      <c r="F176" s="148">
        <v>5936.9299999999994</v>
      </c>
      <c r="G176" s="94" t="s">
        <v>12</v>
      </c>
      <c r="H176" s="90">
        <v>1</v>
      </c>
      <c r="I176" s="90">
        <f t="shared" ref="I176:I186" si="44">VLOOKUP(A176, science2014, 8, FALSE)</f>
        <v>250</v>
      </c>
      <c r="J176" s="90">
        <f t="shared" ref="J176:J186" si="45">VLOOKUP(A176, science2015, 8, FALSE)</f>
        <v>285</v>
      </c>
      <c r="K176" s="26">
        <v>289</v>
      </c>
      <c r="L176" s="144">
        <f t="shared" si="31"/>
        <v>20.471720000000001</v>
      </c>
      <c r="M176" s="156">
        <f t="shared" si="32"/>
        <v>19.343929824561403</v>
      </c>
      <c r="N176" s="144">
        <f t="shared" si="33"/>
        <v>20.543010380622835</v>
      </c>
      <c r="O176" s="144">
        <f t="shared" si="34"/>
        <v>20.11955340172808</v>
      </c>
    </row>
    <row r="177" spans="1:15" ht="36.6" x14ac:dyDescent="0.3">
      <c r="A177" s="90" t="s">
        <v>698</v>
      </c>
      <c r="B177" s="91" t="s">
        <v>699</v>
      </c>
      <c r="C177" s="90" t="s">
        <v>536</v>
      </c>
      <c r="D177" s="143">
        <f t="shared" si="41"/>
        <v>1442.03</v>
      </c>
      <c r="E177" s="143">
        <f t="shared" si="43"/>
        <v>1746.76</v>
      </c>
      <c r="F177" s="148">
        <v>1759.3300000000002</v>
      </c>
      <c r="G177" s="94" t="s">
        <v>12</v>
      </c>
      <c r="H177" s="90">
        <v>1</v>
      </c>
      <c r="I177" s="90">
        <f t="shared" si="44"/>
        <v>62</v>
      </c>
      <c r="J177" s="90">
        <f t="shared" si="45"/>
        <v>47</v>
      </c>
      <c r="K177" s="26">
        <v>107</v>
      </c>
      <c r="L177" s="144">
        <f t="shared" si="31"/>
        <v>23.258548387096774</v>
      </c>
      <c r="M177" s="156">
        <f t="shared" si="32"/>
        <v>37.16510638297872</v>
      </c>
      <c r="N177" s="144">
        <f t="shared" si="33"/>
        <v>16.442336448598134</v>
      </c>
      <c r="O177" s="144">
        <f t="shared" si="34"/>
        <v>25.621997072891208</v>
      </c>
    </row>
    <row r="178" spans="1:15" x14ac:dyDescent="0.3">
      <c r="A178" s="96" t="s">
        <v>700</v>
      </c>
      <c r="B178" s="97" t="s">
        <v>701</v>
      </c>
      <c r="C178" s="96" t="s">
        <v>27</v>
      </c>
      <c r="D178" s="143">
        <f t="shared" si="41"/>
        <v>1789.45</v>
      </c>
      <c r="E178" s="143">
        <f t="shared" si="43"/>
        <v>1946.18</v>
      </c>
      <c r="F178" s="148">
        <v>1854.7600000000002</v>
      </c>
      <c r="G178" s="94" t="s">
        <v>12</v>
      </c>
      <c r="H178" s="90">
        <v>1</v>
      </c>
      <c r="I178" s="90">
        <f t="shared" si="44"/>
        <v>209</v>
      </c>
      <c r="J178" s="90">
        <f t="shared" si="45"/>
        <v>312</v>
      </c>
      <c r="K178" s="26">
        <v>299</v>
      </c>
      <c r="L178" s="144">
        <f t="shared" si="31"/>
        <v>8.5619617224880393</v>
      </c>
      <c r="M178" s="156">
        <f t="shared" si="32"/>
        <v>6.2377564102564103</v>
      </c>
      <c r="N178" s="144">
        <f t="shared" si="33"/>
        <v>6.2032107023411376</v>
      </c>
      <c r="O178" s="144">
        <f t="shared" si="34"/>
        <v>7.0009762783618621</v>
      </c>
    </row>
    <row r="179" spans="1:15" x14ac:dyDescent="0.3">
      <c r="A179" s="96" t="s">
        <v>702</v>
      </c>
      <c r="B179" s="97" t="s">
        <v>703</v>
      </c>
      <c r="C179" s="96" t="s">
        <v>27</v>
      </c>
      <c r="D179" s="143">
        <f t="shared" si="41"/>
        <v>1668.47</v>
      </c>
      <c r="E179" s="143">
        <f t="shared" si="43"/>
        <v>1812.83</v>
      </c>
      <c r="F179" s="148">
        <v>1756.2</v>
      </c>
      <c r="G179" s="94" t="s">
        <v>12</v>
      </c>
      <c r="H179" s="90">
        <v>1</v>
      </c>
      <c r="I179" s="90">
        <f t="shared" si="44"/>
        <v>663</v>
      </c>
      <c r="J179" s="90">
        <f t="shared" si="45"/>
        <v>822</v>
      </c>
      <c r="K179" s="26">
        <v>611</v>
      </c>
      <c r="L179" s="144">
        <f t="shared" si="31"/>
        <v>2.5165460030165914</v>
      </c>
      <c r="M179" s="156">
        <f t="shared" si="32"/>
        <v>2.2053892944038926</v>
      </c>
      <c r="N179" s="144">
        <f t="shared" si="33"/>
        <v>2.87430441898527</v>
      </c>
      <c r="O179" s="144">
        <f t="shared" si="34"/>
        <v>2.5320799054685845</v>
      </c>
    </row>
    <row r="180" spans="1:15" x14ac:dyDescent="0.3">
      <c r="A180" s="96" t="s">
        <v>704</v>
      </c>
      <c r="B180" s="97" t="s">
        <v>705</v>
      </c>
      <c r="C180" s="96" t="s">
        <v>27</v>
      </c>
      <c r="D180" s="143">
        <f t="shared" si="41"/>
        <v>1789.45</v>
      </c>
      <c r="E180" s="143">
        <f t="shared" si="43"/>
        <v>1954.48</v>
      </c>
      <c r="F180" s="148">
        <v>2127.9</v>
      </c>
      <c r="G180" s="94" t="s">
        <v>12</v>
      </c>
      <c r="H180" s="90">
        <v>1</v>
      </c>
      <c r="I180" s="90">
        <f t="shared" si="44"/>
        <v>238</v>
      </c>
      <c r="J180" s="90">
        <f t="shared" si="45"/>
        <v>333</v>
      </c>
      <c r="K180" s="26">
        <v>236</v>
      </c>
      <c r="L180" s="144">
        <f t="shared" si="31"/>
        <v>7.518697478991597</v>
      </c>
      <c r="M180" s="156">
        <f t="shared" si="32"/>
        <v>5.8693093093093092</v>
      </c>
      <c r="N180" s="144">
        <f t="shared" si="33"/>
        <v>9.0165254237288135</v>
      </c>
      <c r="O180" s="144">
        <f t="shared" si="34"/>
        <v>7.4681774040099071</v>
      </c>
    </row>
    <row r="181" spans="1:15" x14ac:dyDescent="0.3">
      <c r="A181" s="96" t="s">
        <v>706</v>
      </c>
      <c r="B181" s="97" t="s">
        <v>707</v>
      </c>
      <c r="C181" s="96" t="s">
        <v>27</v>
      </c>
      <c r="D181" s="143">
        <f t="shared" si="41"/>
        <v>1789.45</v>
      </c>
      <c r="E181" s="143">
        <f t="shared" si="43"/>
        <v>1946.18</v>
      </c>
      <c r="F181" s="148">
        <v>2107.2599999999998</v>
      </c>
      <c r="G181" s="94" t="s">
        <v>12</v>
      </c>
      <c r="H181" s="90">
        <v>1</v>
      </c>
      <c r="I181" s="90">
        <f t="shared" si="44"/>
        <v>104</v>
      </c>
      <c r="J181" s="90">
        <f t="shared" si="45"/>
        <v>277</v>
      </c>
      <c r="K181" s="26">
        <v>113</v>
      </c>
      <c r="L181" s="144">
        <f t="shared" si="31"/>
        <v>17.206250000000001</v>
      </c>
      <c r="M181" s="156">
        <f t="shared" si="32"/>
        <v>7.0259205776173284</v>
      </c>
      <c r="N181" s="144">
        <f t="shared" si="33"/>
        <v>18.648318584070793</v>
      </c>
      <c r="O181" s="144">
        <f t="shared" si="34"/>
        <v>14.293496387229373</v>
      </c>
    </row>
    <row r="182" spans="1:15" x14ac:dyDescent="0.3">
      <c r="A182" s="96" t="s">
        <v>708</v>
      </c>
      <c r="B182" s="97" t="s">
        <v>709</v>
      </c>
      <c r="C182" s="96" t="s">
        <v>27</v>
      </c>
      <c r="D182" s="143">
        <f t="shared" si="41"/>
        <v>1782.89</v>
      </c>
      <c r="E182" s="143">
        <f t="shared" si="43"/>
        <v>1921.37</v>
      </c>
      <c r="F182" s="148">
        <v>2119.4499999999998</v>
      </c>
      <c r="G182" s="94" t="s">
        <v>12</v>
      </c>
      <c r="H182" s="90">
        <v>1</v>
      </c>
      <c r="I182" s="90">
        <f t="shared" si="44"/>
        <v>362</v>
      </c>
      <c r="J182" s="90">
        <f t="shared" si="45"/>
        <v>426</v>
      </c>
      <c r="K182" s="26">
        <v>249</v>
      </c>
      <c r="L182" s="144">
        <f t="shared" si="31"/>
        <v>4.9251104972375694</v>
      </c>
      <c r="M182" s="156">
        <f t="shared" si="32"/>
        <v>4.5102582159624411</v>
      </c>
      <c r="N182" s="144">
        <f t="shared" si="33"/>
        <v>8.5118473895582323</v>
      </c>
      <c r="O182" s="144">
        <f t="shared" si="34"/>
        <v>5.9824053675860798</v>
      </c>
    </row>
    <row r="183" spans="1:15" x14ac:dyDescent="0.3">
      <c r="A183" s="96" t="s">
        <v>710</v>
      </c>
      <c r="B183" s="97" t="s">
        <v>711</v>
      </c>
      <c r="C183" s="96" t="s">
        <v>27</v>
      </c>
      <c r="D183" s="143">
        <f t="shared" si="41"/>
        <v>1764.12</v>
      </c>
      <c r="E183" s="143">
        <f t="shared" si="43"/>
        <v>1914.92</v>
      </c>
      <c r="F183" s="151">
        <v>2097.86</v>
      </c>
      <c r="G183" s="94" t="s">
        <v>12</v>
      </c>
      <c r="H183" s="90">
        <v>1</v>
      </c>
      <c r="I183" s="90">
        <f t="shared" si="44"/>
        <v>571</v>
      </c>
      <c r="J183" s="90">
        <f t="shared" si="45"/>
        <v>693</v>
      </c>
      <c r="K183" s="26">
        <v>598</v>
      </c>
      <c r="L183" s="144">
        <f t="shared" si="31"/>
        <v>3.089527145359019</v>
      </c>
      <c r="M183" s="156">
        <f t="shared" si="32"/>
        <v>2.7632323232323235</v>
      </c>
      <c r="N183" s="144">
        <f t="shared" si="33"/>
        <v>3.5081270903010036</v>
      </c>
      <c r="O183" s="144">
        <f t="shared" si="34"/>
        <v>3.120295519630782</v>
      </c>
    </row>
    <row r="184" spans="1:15" x14ac:dyDescent="0.3">
      <c r="A184" s="96" t="s">
        <v>712</v>
      </c>
      <c r="B184" s="97" t="s">
        <v>713</v>
      </c>
      <c r="C184" s="96" t="s">
        <v>27</v>
      </c>
      <c r="D184" s="143">
        <f t="shared" si="41"/>
        <v>2100.8200000000002</v>
      </c>
      <c r="E184" s="143">
        <f t="shared" si="43"/>
        <v>2196.37</v>
      </c>
      <c r="F184" s="148">
        <v>2299.6800000000003</v>
      </c>
      <c r="G184" s="94" t="s">
        <v>12</v>
      </c>
      <c r="H184" s="90">
        <v>1</v>
      </c>
      <c r="I184" s="90">
        <f t="shared" si="44"/>
        <v>153</v>
      </c>
      <c r="J184" s="90">
        <f t="shared" si="45"/>
        <v>262</v>
      </c>
      <c r="K184" s="26">
        <v>288</v>
      </c>
      <c r="L184" s="144">
        <f t="shared" si="31"/>
        <v>13.730849673202615</v>
      </c>
      <c r="M184" s="156">
        <f t="shared" si="32"/>
        <v>8.383091603053435</v>
      </c>
      <c r="N184" s="144">
        <f t="shared" si="33"/>
        <v>7.9850000000000012</v>
      </c>
      <c r="O184" s="144">
        <f t="shared" si="34"/>
        <v>10.032980425418684</v>
      </c>
    </row>
    <row r="185" spans="1:15" x14ac:dyDescent="0.3">
      <c r="A185" s="96" t="s">
        <v>714</v>
      </c>
      <c r="B185" s="97" t="s">
        <v>715</v>
      </c>
      <c r="C185" s="96" t="s">
        <v>27</v>
      </c>
      <c r="D185" s="143">
        <f t="shared" si="41"/>
        <v>914.42</v>
      </c>
      <c r="E185" s="143">
        <f t="shared" si="43"/>
        <v>823.19</v>
      </c>
      <c r="F185" s="148">
        <v>746.23</v>
      </c>
      <c r="G185" s="94" t="s">
        <v>12</v>
      </c>
      <c r="H185" s="90">
        <v>1</v>
      </c>
      <c r="I185" s="90">
        <f t="shared" si="44"/>
        <v>87</v>
      </c>
      <c r="J185" s="90">
        <f t="shared" si="45"/>
        <v>90</v>
      </c>
      <c r="K185" s="26">
        <v>78</v>
      </c>
      <c r="L185" s="144">
        <f t="shared" si="31"/>
        <v>10.510574712643677</v>
      </c>
      <c r="M185" s="156">
        <f t="shared" si="32"/>
        <v>9.1465555555555564</v>
      </c>
      <c r="N185" s="144">
        <f t="shared" si="33"/>
        <v>9.567051282051283</v>
      </c>
      <c r="O185" s="144">
        <f t="shared" si="34"/>
        <v>9.7413938500835044</v>
      </c>
    </row>
    <row r="186" spans="1:15" ht="24.6" x14ac:dyDescent="0.3">
      <c r="A186" s="90" t="s">
        <v>44</v>
      </c>
      <c r="B186" s="91" t="s">
        <v>45</v>
      </c>
      <c r="C186" s="90" t="s">
        <v>46</v>
      </c>
      <c r="D186" s="143">
        <f t="shared" si="41"/>
        <v>350.45</v>
      </c>
      <c r="E186" s="143">
        <f t="shared" si="43"/>
        <v>380.09</v>
      </c>
      <c r="F186" s="148">
        <v>400.29</v>
      </c>
      <c r="G186" s="94" t="s">
        <v>47</v>
      </c>
      <c r="H186" s="90">
        <v>1</v>
      </c>
      <c r="I186" s="90">
        <f t="shared" si="44"/>
        <v>396</v>
      </c>
      <c r="J186" s="90">
        <f t="shared" si="45"/>
        <v>262</v>
      </c>
      <c r="K186" s="26">
        <v>277</v>
      </c>
      <c r="L186" s="144">
        <f t="shared" si="31"/>
        <v>0.88497474747474747</v>
      </c>
      <c r="M186" s="156">
        <f t="shared" si="32"/>
        <v>1.4507251908396945</v>
      </c>
      <c r="N186" s="144">
        <f t="shared" si="33"/>
        <v>1.4450902527075813</v>
      </c>
      <c r="O186" s="144">
        <f t="shared" si="34"/>
        <v>1.2602633970073411</v>
      </c>
    </row>
    <row r="187" spans="1:15" ht="48.6" x14ac:dyDescent="0.3">
      <c r="A187" s="90" t="s">
        <v>231</v>
      </c>
      <c r="B187" s="91" t="s">
        <v>232</v>
      </c>
      <c r="C187" s="90" t="s">
        <v>233</v>
      </c>
      <c r="D187" s="143">
        <f t="shared" si="41"/>
        <v>2355.63</v>
      </c>
      <c r="E187" s="143">
        <f t="shared" si="43"/>
        <v>2774.66</v>
      </c>
      <c r="F187" s="148">
        <v>2969.11</v>
      </c>
      <c r="G187" s="94" t="s">
        <v>47</v>
      </c>
      <c r="H187" s="90">
        <v>1</v>
      </c>
      <c r="I187" s="90"/>
      <c r="J187" s="90"/>
      <c r="K187" s="26"/>
      <c r="O187" s="144"/>
    </row>
    <row r="188" spans="1:15" ht="24.6" x14ac:dyDescent="0.3">
      <c r="A188" s="90" t="s">
        <v>308</v>
      </c>
      <c r="B188" s="91" t="s">
        <v>309</v>
      </c>
      <c r="C188" s="90" t="s">
        <v>310</v>
      </c>
      <c r="D188" s="143">
        <f t="shared" si="41"/>
        <v>122.12</v>
      </c>
      <c r="E188" s="143">
        <f t="shared" si="43"/>
        <v>133.38999999999999</v>
      </c>
      <c r="F188" s="147">
        <v>135.75</v>
      </c>
      <c r="G188" s="94" t="s">
        <v>47</v>
      </c>
      <c r="H188" s="90">
        <v>1</v>
      </c>
      <c r="I188" s="90"/>
      <c r="J188" s="90"/>
      <c r="K188" s="26"/>
      <c r="O188" s="144"/>
    </row>
    <row r="189" spans="1:15" x14ac:dyDescent="0.3">
      <c r="A189" s="90" t="s">
        <v>524</v>
      </c>
      <c r="B189" s="91" t="s">
        <v>525</v>
      </c>
      <c r="C189" s="90" t="s">
        <v>526</v>
      </c>
      <c r="D189" s="143">
        <f t="shared" si="41"/>
        <v>371.59</v>
      </c>
      <c r="E189" s="143">
        <f t="shared" si="43"/>
        <v>423.34</v>
      </c>
      <c r="F189" s="152">
        <v>409.34</v>
      </c>
      <c r="G189" s="94" t="s">
        <v>47</v>
      </c>
      <c r="H189" s="90">
        <v>1</v>
      </c>
      <c r="I189" s="90"/>
      <c r="J189" s="90"/>
      <c r="K189" s="26"/>
      <c r="O189" s="144"/>
    </row>
    <row r="190" spans="1:15" x14ac:dyDescent="0.3">
      <c r="A190" s="75" t="s">
        <v>590</v>
      </c>
      <c r="B190" s="75" t="s">
        <v>591</v>
      </c>
      <c r="C190" s="75" t="s">
        <v>178</v>
      </c>
      <c r="D190" s="143">
        <f t="shared" si="41"/>
        <v>310.36</v>
      </c>
      <c r="E190" s="143">
        <f t="shared" si="43"/>
        <v>310.36</v>
      </c>
      <c r="F190" s="147">
        <v>628.32000000000005</v>
      </c>
      <c r="G190" s="44" t="s">
        <v>47</v>
      </c>
      <c r="H190" s="75">
        <v>1</v>
      </c>
      <c r="I190" s="90">
        <f>VLOOKUP(A190, science2014, 8, FALSE)</f>
        <v>7</v>
      </c>
      <c r="J190" s="90">
        <f>VLOOKUP(A190, science2015, 8, FALSE)</f>
        <v>13</v>
      </c>
      <c r="K190" s="26">
        <v>8</v>
      </c>
      <c r="L190" s="144">
        <f t="shared" si="31"/>
        <v>44.337142857142858</v>
      </c>
      <c r="M190" s="156">
        <f t="shared" si="32"/>
        <v>23.873846153846156</v>
      </c>
      <c r="N190" s="144">
        <f t="shared" si="33"/>
        <v>78.540000000000006</v>
      </c>
      <c r="O190" s="144">
        <f t="shared" si="34"/>
        <v>48.916996336996341</v>
      </c>
    </row>
    <row r="191" spans="1:15" ht="48.6" x14ac:dyDescent="0.3">
      <c r="A191" s="90" t="s">
        <v>592</v>
      </c>
      <c r="B191" s="91" t="s">
        <v>593</v>
      </c>
      <c r="C191" s="90" t="s">
        <v>594</v>
      </c>
      <c r="D191" s="143">
        <f t="shared" si="41"/>
        <v>504.28</v>
      </c>
      <c r="E191" s="143">
        <f t="shared" si="43"/>
        <v>504.28</v>
      </c>
      <c r="F191" s="148">
        <v>538.65</v>
      </c>
      <c r="G191" s="94" t="s">
        <v>47</v>
      </c>
      <c r="H191" s="90">
        <v>1</v>
      </c>
      <c r="I191" s="90"/>
      <c r="J191" s="90"/>
      <c r="K191" s="26"/>
      <c r="O191" s="144"/>
    </row>
    <row r="192" spans="1:15" x14ac:dyDescent="0.3">
      <c r="A192" s="136" t="s">
        <v>334</v>
      </c>
      <c r="B192" s="62"/>
      <c r="C192" s="62" t="s">
        <v>279</v>
      </c>
      <c r="D192" s="143">
        <f t="shared" si="41"/>
        <v>90</v>
      </c>
      <c r="E192" s="143">
        <f t="shared" si="43"/>
        <v>90</v>
      </c>
      <c r="F192" s="153">
        <v>90</v>
      </c>
      <c r="G192" s="75"/>
      <c r="H192" s="75" t="s">
        <v>730</v>
      </c>
      <c r="I192" s="90"/>
      <c r="J192" s="90"/>
      <c r="K192" s="26"/>
      <c r="O192" s="144"/>
    </row>
  </sheetData>
  <sortState xmlns:xlrd2="http://schemas.microsoft.com/office/spreadsheetml/2017/richdata2" ref="A2:P198">
    <sortCondition ref="G2:G198"/>
    <sortCondition ref="A2:A198"/>
  </sortState>
  <conditionalFormatting sqref="I2:K192">
    <cfRule type="containsBlanks" dxfId="119" priority="3">
      <formula>LEN(TRIM(I2))=0</formula>
    </cfRule>
  </conditionalFormatting>
  <conditionalFormatting sqref="O1:O1048576">
    <cfRule type="aboveAverage" dxfId="118" priority="2"/>
  </conditionalFormatting>
  <conditionalFormatting sqref="O1:O192">
    <cfRule type="containsBlanks" dxfId="117" priority="1">
      <formula>LEN(TRIM(O1))=0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7"/>
  <sheetViews>
    <sheetView topLeftCell="A16" workbookViewId="0">
      <selection activeCell="L32" sqref="L32"/>
    </sheetView>
  </sheetViews>
  <sheetFormatPr defaultRowHeight="14.4" x14ac:dyDescent="0.3"/>
  <cols>
    <col min="1" max="1" width="41.33203125" customWidth="1"/>
    <col min="3" max="3" width="18.33203125" customWidth="1"/>
    <col min="6" max="8" width="10" style="163" bestFit="1" customWidth="1"/>
    <col min="9" max="9" width="9" style="163" bestFit="1" customWidth="1"/>
    <col min="13" max="13" width="13.6640625" customWidth="1"/>
    <col min="14" max="17" width="8.88671875" style="163"/>
  </cols>
  <sheetData>
    <row r="1" spans="1:22" ht="36.6" x14ac:dyDescent="0.3">
      <c r="A1" s="160" t="s">
        <v>754</v>
      </c>
      <c r="B1" s="160" t="s">
        <v>1</v>
      </c>
      <c r="C1" s="160" t="s">
        <v>2</v>
      </c>
      <c r="D1" s="160" t="s">
        <v>5</v>
      </c>
      <c r="E1" s="160" t="s">
        <v>6</v>
      </c>
      <c r="F1" s="161" t="s">
        <v>765</v>
      </c>
      <c r="G1" s="161" t="s">
        <v>766</v>
      </c>
      <c r="H1" s="161" t="s">
        <v>767</v>
      </c>
      <c r="I1" s="161" t="s">
        <v>768</v>
      </c>
      <c r="J1" s="162" t="s">
        <v>7</v>
      </c>
      <c r="K1" s="162" t="s">
        <v>741</v>
      </c>
      <c r="L1" s="162" t="s">
        <v>749</v>
      </c>
      <c r="M1" s="162" t="s">
        <v>755</v>
      </c>
      <c r="N1" s="161" t="s">
        <v>750</v>
      </c>
      <c r="O1" s="161" t="s">
        <v>751</v>
      </c>
      <c r="P1" s="161" t="s">
        <v>752</v>
      </c>
      <c r="Q1" s="161" t="s">
        <v>769</v>
      </c>
      <c r="R1" s="160" t="s">
        <v>753</v>
      </c>
      <c r="S1" s="160" t="s">
        <v>770</v>
      </c>
      <c r="T1" s="160" t="s">
        <v>771</v>
      </c>
      <c r="U1" s="160" t="s">
        <v>772</v>
      </c>
      <c r="V1" s="160" t="s">
        <v>773</v>
      </c>
    </row>
    <row r="2" spans="1:22" x14ac:dyDescent="0.3">
      <c r="A2" s="90" t="s">
        <v>725</v>
      </c>
      <c r="B2" s="91"/>
      <c r="C2" s="90"/>
      <c r="D2" s="94" t="s">
        <v>539</v>
      </c>
      <c r="E2" s="90"/>
      <c r="F2" s="163">
        <f>VLOOKUP(A2, science2016, 4, FALSE)</f>
        <v>0</v>
      </c>
      <c r="G2" s="163">
        <f>VLOOKUP(A2, science2016, 5, FALSE)</f>
        <v>15466.8</v>
      </c>
      <c r="H2" s="163">
        <f>VLOOKUP(A2, science2016, 6, FALSE)</f>
        <v>15776.4</v>
      </c>
      <c r="I2" s="157">
        <v>16092</v>
      </c>
      <c r="J2">
        <f>VLOOKUP(A2, science2016, 9, FALSE)</f>
        <v>0</v>
      </c>
      <c r="K2" t="str">
        <f>VLOOKUP(A2, science2016, 10, FALSE)</f>
        <v>D</v>
      </c>
      <c r="L2">
        <f>VLOOKUP(A2, science2016, 11, FALSE)</f>
        <v>182585</v>
      </c>
      <c r="M2" s="26" t="s">
        <v>539</v>
      </c>
      <c r="P2" s="163">
        <f t="shared" ref="O2:Q17" si="0">H2/L2</f>
        <v>8.6405783607634803E-2</v>
      </c>
      <c r="R2" s="163">
        <f>AVERAGE(N2:Q2)</f>
        <v>8.6405783607634803E-2</v>
      </c>
    </row>
    <row r="3" spans="1:22" x14ac:dyDescent="0.3">
      <c r="A3" s="90" t="s">
        <v>537</v>
      </c>
      <c r="B3" s="91" t="s">
        <v>9</v>
      </c>
      <c r="C3" s="90" t="s">
        <v>9</v>
      </c>
      <c r="D3" s="94" t="s">
        <v>539</v>
      </c>
      <c r="E3" s="90">
        <v>1</v>
      </c>
      <c r="F3" s="163">
        <f>VLOOKUP(A3, science2016, 4, FALSE)</f>
        <v>7722</v>
      </c>
      <c r="G3" s="163">
        <f>VLOOKUP(A3, science2016, 5, FALSE)</f>
        <v>8382</v>
      </c>
      <c r="H3" s="163">
        <f>VLOOKUP(A3, science2016, 6, FALSE)</f>
        <v>8492.4</v>
      </c>
      <c r="I3" s="157">
        <v>10541.62</v>
      </c>
      <c r="J3" t="str">
        <f>VLOOKUP(A3, science2016, 9, FALSE)</f>
        <v>D</v>
      </c>
      <c r="K3" t="str">
        <f>VLOOKUP(A3, science2016, 10, FALSE)</f>
        <v>D</v>
      </c>
      <c r="L3">
        <f>VLOOKUP(A3, science2016, 11, FALSE)</f>
        <v>296</v>
      </c>
      <c r="M3" s="26" t="s">
        <v>539</v>
      </c>
      <c r="P3" s="163">
        <f t="shared" si="0"/>
        <v>28.690540540540539</v>
      </c>
      <c r="R3" s="163">
        <f t="shared" ref="R3:R66" si="1">AVERAGE(N3:Q3)</f>
        <v>28.690540540540539</v>
      </c>
    </row>
    <row r="4" spans="1:22" x14ac:dyDescent="0.3">
      <c r="A4" s="90" t="s">
        <v>653</v>
      </c>
      <c r="B4" s="91" t="s">
        <v>9</v>
      </c>
      <c r="C4" s="90" t="s">
        <v>9</v>
      </c>
      <c r="D4" s="94" t="s">
        <v>539</v>
      </c>
      <c r="E4" s="90"/>
      <c r="F4" s="163">
        <f>VLOOKUP(A4, science2016, 4, FALSE)</f>
        <v>13613.68</v>
      </c>
      <c r="G4" s="163">
        <f>VLOOKUP(A4, science2016, 5, FALSE)</f>
        <v>13886.4</v>
      </c>
      <c r="H4" s="163">
        <f>VLOOKUP(A4, science2016, 6, FALSE)</f>
        <v>14233.2</v>
      </c>
      <c r="I4" s="157">
        <v>14660.4</v>
      </c>
      <c r="J4" t="str">
        <f>VLOOKUP(A4, science2016, 9, FALSE)</f>
        <v>D</v>
      </c>
      <c r="K4" t="str">
        <f>VLOOKUP(A4, science2016, 10, FALSE)</f>
        <v>D</v>
      </c>
      <c r="L4">
        <f>VLOOKUP(A4, science2016, 11, FALSE)</f>
        <v>5533</v>
      </c>
      <c r="M4" s="26" t="s">
        <v>539</v>
      </c>
      <c r="P4" s="163">
        <f t="shared" si="0"/>
        <v>2.5724200253027294</v>
      </c>
      <c r="R4" s="163">
        <f t="shared" si="1"/>
        <v>2.5724200253027294</v>
      </c>
    </row>
    <row r="5" spans="1:22" x14ac:dyDescent="0.3">
      <c r="A5" s="90" t="s">
        <v>660</v>
      </c>
      <c r="B5" s="91" t="s">
        <v>9</v>
      </c>
      <c r="C5" s="90" t="s">
        <v>9</v>
      </c>
      <c r="D5" s="94" t="s">
        <v>539</v>
      </c>
      <c r="E5" s="90"/>
      <c r="F5" s="163">
        <f>VLOOKUP(A5, science2016, 4, FALSE)</f>
        <v>74344.649999999994</v>
      </c>
      <c r="G5" s="163">
        <f>VLOOKUP(A5, science2016, 5, FALSE)</f>
        <v>74345.990000000005</v>
      </c>
      <c r="H5" s="163">
        <f>VLOOKUP(A5, science2016, 6, FALSE)</f>
        <v>87676.29</v>
      </c>
      <c r="I5" s="157">
        <v>93080.93</v>
      </c>
      <c r="J5" t="str">
        <f>VLOOKUP(A5, science2016, 9, FALSE)</f>
        <v>D</v>
      </c>
      <c r="K5" t="str">
        <f>VLOOKUP(A5, science2016, 10, FALSE)</f>
        <v>D</v>
      </c>
      <c r="L5">
        <f>VLOOKUP(A5, science2016, 11, FALSE)</f>
        <v>9099</v>
      </c>
      <c r="M5" s="26" t="s">
        <v>539</v>
      </c>
      <c r="P5" s="163">
        <f t="shared" si="0"/>
        <v>9.6358160237388724</v>
      </c>
      <c r="R5" s="163">
        <f t="shared" si="1"/>
        <v>9.6358160237388724</v>
      </c>
    </row>
    <row r="6" spans="1:22" x14ac:dyDescent="0.3">
      <c r="A6" s="90" t="s">
        <v>758</v>
      </c>
      <c r="B6" s="91" t="s">
        <v>759</v>
      </c>
      <c r="C6" s="90" t="s">
        <v>9</v>
      </c>
      <c r="D6" s="109" t="s">
        <v>12</v>
      </c>
      <c r="E6" s="90">
        <v>1</v>
      </c>
      <c r="I6" s="157">
        <v>430.46</v>
      </c>
      <c r="M6" s="26" t="s">
        <v>757</v>
      </c>
      <c r="Q6" s="157">
        <v>430.46</v>
      </c>
      <c r="R6" s="163">
        <f t="shared" si="1"/>
        <v>430.46</v>
      </c>
    </row>
    <row r="7" spans="1:22" x14ac:dyDescent="0.3">
      <c r="A7" s="96" t="s">
        <v>28</v>
      </c>
      <c r="B7" s="97" t="s">
        <v>29</v>
      </c>
      <c r="C7" s="96" t="s">
        <v>27</v>
      </c>
      <c r="D7" s="94" t="s">
        <v>12</v>
      </c>
      <c r="E7" s="90">
        <v>1</v>
      </c>
      <c r="F7" s="163">
        <f t="shared" ref="F7:F31" si="2">VLOOKUP(A7, science2016, 4, FALSE)</f>
        <v>2596.94</v>
      </c>
      <c r="G7" s="163">
        <f t="shared" ref="G7:G31" si="3">VLOOKUP(A7, science2016, 5, FALSE)</f>
        <v>2784.12</v>
      </c>
      <c r="H7" s="163">
        <f t="shared" ref="H7:H31" si="4">VLOOKUP(A7, science2016, 6, FALSE)</f>
        <v>3013.04</v>
      </c>
      <c r="I7" s="157">
        <v>3149.7</v>
      </c>
      <c r="J7">
        <f t="shared" ref="J7:J31" si="5">VLOOKUP(A7, science2016, 9, FALSE)</f>
        <v>490</v>
      </c>
      <c r="K7">
        <f t="shared" ref="K7:K31" si="6">VLOOKUP(A7, science2016, 10, FALSE)</f>
        <v>652</v>
      </c>
      <c r="L7">
        <f t="shared" ref="L7:L31" si="7">VLOOKUP(A7, science2016, 11, FALSE)</f>
        <v>392</v>
      </c>
      <c r="M7" s="26">
        <v>567</v>
      </c>
      <c r="N7" s="163">
        <f t="shared" ref="N7:Q66" si="8">F7/J7</f>
        <v>5.2998775510204084</v>
      </c>
      <c r="O7" s="163">
        <f t="shared" si="0"/>
        <v>4.2701226993865031</v>
      </c>
      <c r="P7" s="163">
        <f t="shared" si="0"/>
        <v>7.686326530612245</v>
      </c>
      <c r="Q7" s="163">
        <f t="shared" si="0"/>
        <v>5.5550264550264545</v>
      </c>
      <c r="R7" s="163">
        <f t="shared" si="1"/>
        <v>5.7028383090114021</v>
      </c>
      <c r="S7" t="str">
        <f t="shared" ref="S7:S66" si="9">IF(L7&lt;K7,"Falling","Rising")</f>
        <v>Falling</v>
      </c>
      <c r="T7" t="str">
        <f t="shared" ref="T7:T66" si="10">IF(M7&lt;L7,"Falling","Rising")</f>
        <v>Rising</v>
      </c>
      <c r="U7" t="str">
        <f t="shared" ref="U7:U66" si="11">IF(P7&lt;O7,"Falling","Rising")</f>
        <v>Rising</v>
      </c>
      <c r="V7" t="str">
        <f t="shared" ref="V7:V66" si="12">IF(Q7&lt;P7,"Falling","Rising")</f>
        <v>Falling</v>
      </c>
    </row>
    <row r="8" spans="1:22" x14ac:dyDescent="0.3">
      <c r="A8" s="90" t="s">
        <v>30</v>
      </c>
      <c r="B8" s="91" t="s">
        <v>31</v>
      </c>
      <c r="C8" s="90" t="s">
        <v>27</v>
      </c>
      <c r="D8" s="94" t="s">
        <v>12</v>
      </c>
      <c r="E8" s="90">
        <v>1</v>
      </c>
      <c r="F8" s="163">
        <f t="shared" si="2"/>
        <v>625.02</v>
      </c>
      <c r="G8" s="163">
        <f t="shared" si="3"/>
        <v>658.77</v>
      </c>
      <c r="H8" s="163">
        <f t="shared" si="4"/>
        <v>694.35</v>
      </c>
      <c r="I8" s="157">
        <v>731.84</v>
      </c>
      <c r="J8">
        <f t="shared" si="5"/>
        <v>116</v>
      </c>
      <c r="K8">
        <f t="shared" si="6"/>
        <v>82</v>
      </c>
      <c r="L8">
        <f t="shared" si="7"/>
        <v>39</v>
      </c>
      <c r="M8" s="26">
        <v>163</v>
      </c>
      <c r="N8" s="163">
        <f t="shared" si="8"/>
        <v>5.3881034482758619</v>
      </c>
      <c r="O8" s="163">
        <f t="shared" si="0"/>
        <v>8.0337804878048775</v>
      </c>
      <c r="P8" s="163">
        <f t="shared" si="0"/>
        <v>17.803846153846155</v>
      </c>
      <c r="Q8" s="163">
        <f t="shared" si="0"/>
        <v>4.4898159509202458</v>
      </c>
      <c r="R8" s="163">
        <f t="shared" si="1"/>
        <v>8.928886510211786</v>
      </c>
      <c r="S8" t="str">
        <f t="shared" si="9"/>
        <v>Falling</v>
      </c>
      <c r="T8" t="str">
        <f t="shared" si="10"/>
        <v>Rising</v>
      </c>
      <c r="U8" t="str">
        <f t="shared" si="11"/>
        <v>Rising</v>
      </c>
      <c r="V8" t="str">
        <f t="shared" si="12"/>
        <v>Falling</v>
      </c>
    </row>
    <row r="9" spans="1:22" x14ac:dyDescent="0.3">
      <c r="A9" s="90" t="s">
        <v>33</v>
      </c>
      <c r="B9" s="91" t="s">
        <v>34</v>
      </c>
      <c r="C9" s="90" t="s">
        <v>27</v>
      </c>
      <c r="D9" s="94" t="s">
        <v>12</v>
      </c>
      <c r="E9" s="90">
        <v>1</v>
      </c>
      <c r="F9" s="163">
        <f t="shared" si="2"/>
        <v>281.88</v>
      </c>
      <c r="G9" s="163">
        <f t="shared" si="3"/>
        <v>297.08999999999997</v>
      </c>
      <c r="H9" s="163">
        <f t="shared" si="4"/>
        <v>313.14</v>
      </c>
      <c r="I9" s="157">
        <v>330.05</v>
      </c>
      <c r="J9">
        <f t="shared" si="5"/>
        <v>34</v>
      </c>
      <c r="K9">
        <f t="shared" si="6"/>
        <v>28</v>
      </c>
      <c r="L9">
        <f t="shared" si="7"/>
        <v>18</v>
      </c>
      <c r="M9" s="26">
        <v>23</v>
      </c>
      <c r="N9" s="163">
        <f t="shared" si="8"/>
        <v>8.290588235294118</v>
      </c>
      <c r="O9" s="163">
        <f t="shared" si="0"/>
        <v>10.610357142857142</v>
      </c>
      <c r="P9" s="163">
        <f t="shared" si="0"/>
        <v>17.396666666666665</v>
      </c>
      <c r="Q9" s="163">
        <f t="shared" si="0"/>
        <v>14.35</v>
      </c>
      <c r="R9" s="163">
        <f t="shared" si="1"/>
        <v>12.661903011204481</v>
      </c>
      <c r="S9" t="str">
        <f t="shared" si="9"/>
        <v>Falling</v>
      </c>
      <c r="T9" t="str">
        <f t="shared" si="10"/>
        <v>Rising</v>
      </c>
      <c r="U9" t="str">
        <f t="shared" si="11"/>
        <v>Rising</v>
      </c>
      <c r="V9" t="str">
        <f t="shared" si="12"/>
        <v>Falling</v>
      </c>
    </row>
    <row r="10" spans="1:22" x14ac:dyDescent="0.3">
      <c r="A10" s="90" t="s">
        <v>35</v>
      </c>
      <c r="B10" s="91" t="s">
        <v>36</v>
      </c>
      <c r="C10" s="90" t="s">
        <v>27</v>
      </c>
      <c r="D10" s="94" t="s">
        <v>12</v>
      </c>
      <c r="E10" s="90">
        <v>1</v>
      </c>
      <c r="F10" s="163">
        <f t="shared" si="2"/>
        <v>551.5</v>
      </c>
      <c r="G10" s="163">
        <f t="shared" si="3"/>
        <v>581.27</v>
      </c>
      <c r="H10" s="163">
        <f t="shared" si="4"/>
        <v>612.66999999999996</v>
      </c>
      <c r="I10" s="157">
        <v>645.76</v>
      </c>
      <c r="J10">
        <f t="shared" si="5"/>
        <v>117</v>
      </c>
      <c r="K10">
        <f t="shared" si="6"/>
        <v>82</v>
      </c>
      <c r="L10">
        <f t="shared" si="7"/>
        <v>27</v>
      </c>
      <c r="M10" s="26">
        <v>26</v>
      </c>
      <c r="N10" s="163">
        <f t="shared" si="8"/>
        <v>4.7136752136752138</v>
      </c>
      <c r="O10" s="163">
        <f t="shared" si="0"/>
        <v>7.088658536585366</v>
      </c>
      <c r="P10" s="163">
        <f t="shared" si="0"/>
        <v>22.691481481481478</v>
      </c>
      <c r="Q10" s="163">
        <f t="shared" si="0"/>
        <v>24.836923076923078</v>
      </c>
      <c r="R10" s="163">
        <f t="shared" si="1"/>
        <v>14.832684577166285</v>
      </c>
      <c r="S10" t="str">
        <f t="shared" si="9"/>
        <v>Falling</v>
      </c>
      <c r="T10" t="str">
        <f t="shared" si="10"/>
        <v>Falling</v>
      </c>
      <c r="U10" t="str">
        <f t="shared" si="11"/>
        <v>Rising</v>
      </c>
      <c r="V10" t="str">
        <f t="shared" si="12"/>
        <v>Rising</v>
      </c>
    </row>
    <row r="11" spans="1:22" x14ac:dyDescent="0.3">
      <c r="A11" s="90" t="s">
        <v>37</v>
      </c>
      <c r="B11" s="91" t="s">
        <v>38</v>
      </c>
      <c r="C11" s="90" t="s">
        <v>27</v>
      </c>
      <c r="D11" s="94" t="s">
        <v>12</v>
      </c>
      <c r="E11" s="90">
        <v>1</v>
      </c>
      <c r="F11" s="163">
        <f t="shared" si="2"/>
        <v>208.34</v>
      </c>
      <c r="G11" s="163">
        <f t="shared" si="3"/>
        <v>219.6</v>
      </c>
      <c r="H11" s="163">
        <f t="shared" si="4"/>
        <v>231.45999999999998</v>
      </c>
      <c r="I11" s="157">
        <v>243.96</v>
      </c>
      <c r="J11">
        <f t="shared" si="5"/>
        <v>42</v>
      </c>
      <c r="K11">
        <f t="shared" si="6"/>
        <v>57</v>
      </c>
      <c r="L11">
        <f t="shared" si="7"/>
        <v>35</v>
      </c>
      <c r="M11" s="26">
        <v>5</v>
      </c>
      <c r="N11" s="163">
        <f t="shared" si="8"/>
        <v>4.9604761904761903</v>
      </c>
      <c r="O11" s="163">
        <f t="shared" si="0"/>
        <v>3.8526315789473684</v>
      </c>
      <c r="P11" s="163">
        <f t="shared" si="0"/>
        <v>6.613142857142857</v>
      </c>
      <c r="Q11" s="163">
        <f t="shared" si="0"/>
        <v>48.792000000000002</v>
      </c>
      <c r="R11" s="163">
        <f t="shared" si="1"/>
        <v>16.054562656641604</v>
      </c>
      <c r="S11" t="str">
        <f t="shared" si="9"/>
        <v>Falling</v>
      </c>
      <c r="T11" t="str">
        <f t="shared" si="10"/>
        <v>Falling</v>
      </c>
      <c r="U11" t="str">
        <f t="shared" si="11"/>
        <v>Rising</v>
      </c>
      <c r="V11" t="str">
        <f t="shared" si="12"/>
        <v>Rising</v>
      </c>
    </row>
    <row r="12" spans="1:22" ht="24.6" x14ac:dyDescent="0.3">
      <c r="A12" s="90" t="s">
        <v>40</v>
      </c>
      <c r="B12" s="91" t="s">
        <v>9</v>
      </c>
      <c r="C12" s="90" t="s">
        <v>41</v>
      </c>
      <c r="D12" s="94" t="s">
        <v>12</v>
      </c>
      <c r="E12" s="90">
        <v>9</v>
      </c>
      <c r="F12" s="163">
        <f t="shared" si="2"/>
        <v>29799.21</v>
      </c>
      <c r="G12" s="163">
        <f t="shared" si="3"/>
        <v>33541.68</v>
      </c>
      <c r="H12" s="163">
        <f t="shared" si="4"/>
        <v>35141.800000000003</v>
      </c>
      <c r="I12" s="157">
        <v>43748.27</v>
      </c>
      <c r="J12">
        <f t="shared" si="5"/>
        <v>16277</v>
      </c>
      <c r="K12">
        <f t="shared" si="6"/>
        <v>16787</v>
      </c>
      <c r="L12">
        <f t="shared" si="7"/>
        <v>16872</v>
      </c>
      <c r="M12" s="26">
        <v>16639</v>
      </c>
      <c r="N12" s="163">
        <f t="shared" si="8"/>
        <v>1.8307556675062973</v>
      </c>
      <c r="O12" s="163">
        <f t="shared" si="0"/>
        <v>1.9980747006612261</v>
      </c>
      <c r="P12" s="163">
        <f t="shared" si="0"/>
        <v>2.0828473210052159</v>
      </c>
      <c r="Q12" s="163">
        <f t="shared" si="0"/>
        <v>2.6292607728829855</v>
      </c>
      <c r="R12" s="163">
        <f t="shared" si="1"/>
        <v>2.135234615513931</v>
      </c>
      <c r="S12" t="str">
        <f t="shared" si="9"/>
        <v>Rising</v>
      </c>
      <c r="T12" t="str">
        <f t="shared" si="10"/>
        <v>Falling</v>
      </c>
      <c r="U12" t="str">
        <f t="shared" si="11"/>
        <v>Rising</v>
      </c>
      <c r="V12" t="str">
        <f t="shared" si="12"/>
        <v>Rising</v>
      </c>
    </row>
    <row r="13" spans="1:22" x14ac:dyDescent="0.3">
      <c r="A13" s="96" t="s">
        <v>48</v>
      </c>
      <c r="B13" s="97" t="s">
        <v>49</v>
      </c>
      <c r="C13" s="96" t="s">
        <v>50</v>
      </c>
      <c r="D13" s="94" t="s">
        <v>12</v>
      </c>
      <c r="E13" s="90">
        <v>1</v>
      </c>
      <c r="F13" s="163">
        <f t="shared" si="2"/>
        <v>551.46</v>
      </c>
      <c r="G13" s="163">
        <f t="shared" si="3"/>
        <v>663.13</v>
      </c>
      <c r="H13" s="163">
        <f t="shared" si="4"/>
        <v>763.11999999999989</v>
      </c>
      <c r="I13" s="157">
        <v>816.01</v>
      </c>
      <c r="J13">
        <f t="shared" si="5"/>
        <v>528</v>
      </c>
      <c r="K13">
        <f t="shared" si="6"/>
        <v>276</v>
      </c>
      <c r="L13">
        <f t="shared" si="7"/>
        <v>337</v>
      </c>
      <c r="M13" s="26">
        <v>305</v>
      </c>
      <c r="N13" s="163">
        <f t="shared" si="8"/>
        <v>1.0444318181818182</v>
      </c>
      <c r="O13" s="163">
        <f t="shared" si="0"/>
        <v>2.4026449275362318</v>
      </c>
      <c r="P13" s="163">
        <f t="shared" si="0"/>
        <v>2.2644510385756673</v>
      </c>
      <c r="Q13" s="163">
        <f t="shared" si="0"/>
        <v>2.6754426229508197</v>
      </c>
      <c r="R13" s="163">
        <f t="shared" si="1"/>
        <v>2.0967426018111341</v>
      </c>
      <c r="S13" t="str">
        <f t="shared" si="9"/>
        <v>Rising</v>
      </c>
      <c r="T13" t="str">
        <f t="shared" si="10"/>
        <v>Falling</v>
      </c>
      <c r="U13" t="str">
        <f t="shared" si="11"/>
        <v>Falling</v>
      </c>
      <c r="V13" t="str">
        <f t="shared" si="12"/>
        <v>Rising</v>
      </c>
    </row>
    <row r="14" spans="1:22" ht="24.6" x14ac:dyDescent="0.3">
      <c r="A14" s="90" t="s">
        <v>51</v>
      </c>
      <c r="B14" s="91" t="s">
        <v>52</v>
      </c>
      <c r="C14" s="90" t="s">
        <v>53</v>
      </c>
      <c r="D14" s="94" t="s">
        <v>12</v>
      </c>
      <c r="E14" s="90">
        <v>1</v>
      </c>
      <c r="F14" s="163">
        <f t="shared" si="2"/>
        <v>582.71</v>
      </c>
      <c r="G14" s="163">
        <f t="shared" si="3"/>
        <v>682.63</v>
      </c>
      <c r="H14" s="163">
        <f t="shared" si="4"/>
        <v>713.76</v>
      </c>
      <c r="I14" s="157">
        <v>879.17</v>
      </c>
      <c r="J14">
        <f t="shared" si="5"/>
        <v>404</v>
      </c>
      <c r="K14">
        <f t="shared" si="6"/>
        <v>419</v>
      </c>
      <c r="L14">
        <f t="shared" si="7"/>
        <v>412</v>
      </c>
      <c r="M14" s="26">
        <v>493</v>
      </c>
      <c r="N14" s="163">
        <f t="shared" si="8"/>
        <v>1.4423514851485149</v>
      </c>
      <c r="O14" s="163">
        <f t="shared" si="0"/>
        <v>1.6291885441527447</v>
      </c>
      <c r="P14" s="163">
        <f t="shared" si="0"/>
        <v>1.7324271844660193</v>
      </c>
      <c r="Q14" s="163">
        <f t="shared" si="0"/>
        <v>1.7833062880324542</v>
      </c>
      <c r="R14" s="163">
        <f t="shared" si="1"/>
        <v>1.6468183754499335</v>
      </c>
      <c r="S14" t="str">
        <f t="shared" si="9"/>
        <v>Falling</v>
      </c>
      <c r="T14" t="str">
        <f t="shared" si="10"/>
        <v>Rising</v>
      </c>
      <c r="U14" t="str">
        <f t="shared" si="11"/>
        <v>Rising</v>
      </c>
      <c r="V14" t="str">
        <f t="shared" si="12"/>
        <v>Rising</v>
      </c>
    </row>
    <row r="15" spans="1:22" ht="24.6" x14ac:dyDescent="0.3">
      <c r="A15" s="90" t="s">
        <v>57</v>
      </c>
      <c r="B15" s="91" t="s">
        <v>58</v>
      </c>
      <c r="C15" s="90" t="s">
        <v>59</v>
      </c>
      <c r="D15" s="94" t="s">
        <v>12</v>
      </c>
      <c r="E15" s="90">
        <v>1</v>
      </c>
      <c r="F15" s="163">
        <f t="shared" si="2"/>
        <v>286.2</v>
      </c>
      <c r="G15" s="163">
        <f t="shared" si="3"/>
        <v>314.93</v>
      </c>
      <c r="H15" s="163">
        <f t="shared" si="4"/>
        <v>329.56</v>
      </c>
      <c r="I15" s="157">
        <v>411.01</v>
      </c>
      <c r="J15">
        <f t="shared" si="5"/>
        <v>320</v>
      </c>
      <c r="K15">
        <f t="shared" si="6"/>
        <v>167</v>
      </c>
      <c r="L15">
        <f t="shared" si="7"/>
        <v>144</v>
      </c>
      <c r="M15" s="26">
        <v>113</v>
      </c>
      <c r="N15" s="163">
        <f t="shared" si="8"/>
        <v>0.89437499999999992</v>
      </c>
      <c r="O15" s="163">
        <f t="shared" si="0"/>
        <v>1.8858083832335331</v>
      </c>
      <c r="P15" s="163">
        <f t="shared" si="0"/>
        <v>2.2886111111111109</v>
      </c>
      <c r="Q15" s="163">
        <f t="shared" si="0"/>
        <v>3.6372566371681416</v>
      </c>
      <c r="R15" s="163">
        <f t="shared" si="1"/>
        <v>2.1765127828781963</v>
      </c>
      <c r="S15" t="str">
        <f t="shared" si="9"/>
        <v>Falling</v>
      </c>
      <c r="T15" t="str">
        <f t="shared" si="10"/>
        <v>Falling</v>
      </c>
      <c r="U15" t="str">
        <f t="shared" si="11"/>
        <v>Rising</v>
      </c>
      <c r="V15" t="str">
        <f t="shared" si="12"/>
        <v>Rising</v>
      </c>
    </row>
    <row r="16" spans="1:22" ht="24.6" x14ac:dyDescent="0.3">
      <c r="A16" s="90" t="s">
        <v>61</v>
      </c>
      <c r="B16" s="91" t="s">
        <v>9</v>
      </c>
      <c r="C16" s="90" t="s">
        <v>62</v>
      </c>
      <c r="D16" s="94" t="s">
        <v>12</v>
      </c>
      <c r="E16" s="90">
        <v>12</v>
      </c>
      <c r="F16" s="163">
        <f t="shared" si="2"/>
        <v>5361.47</v>
      </c>
      <c r="G16" s="163">
        <f t="shared" si="3"/>
        <v>6150.74</v>
      </c>
      <c r="H16" s="163">
        <f t="shared" si="4"/>
        <v>7193.84</v>
      </c>
      <c r="I16" s="157">
        <v>9130.67</v>
      </c>
      <c r="J16">
        <f t="shared" si="5"/>
        <v>4925</v>
      </c>
      <c r="K16">
        <f t="shared" si="6"/>
        <v>4421</v>
      </c>
      <c r="L16">
        <f t="shared" si="7"/>
        <v>4521</v>
      </c>
      <c r="M16" s="26">
        <v>3393</v>
      </c>
      <c r="N16" s="163">
        <f t="shared" si="8"/>
        <v>1.0886233502538072</v>
      </c>
      <c r="O16" s="163">
        <f t="shared" si="0"/>
        <v>1.391255372087763</v>
      </c>
      <c r="P16" s="163">
        <f t="shared" si="0"/>
        <v>1.591205485512055</v>
      </c>
      <c r="Q16" s="163">
        <f t="shared" si="0"/>
        <v>2.691031535514294</v>
      </c>
      <c r="R16" s="163">
        <f t="shared" si="1"/>
        <v>1.6905289358419797</v>
      </c>
      <c r="S16" t="str">
        <f t="shared" si="9"/>
        <v>Rising</v>
      </c>
      <c r="T16" t="str">
        <f t="shared" si="10"/>
        <v>Falling</v>
      </c>
      <c r="U16" t="str">
        <f t="shared" si="11"/>
        <v>Rising</v>
      </c>
      <c r="V16" t="str">
        <f t="shared" si="12"/>
        <v>Rising</v>
      </c>
    </row>
    <row r="17" spans="1:22" x14ac:dyDescent="0.3">
      <c r="A17" s="96" t="s">
        <v>63</v>
      </c>
      <c r="B17" s="97" t="s">
        <v>64</v>
      </c>
      <c r="C17" s="96" t="s">
        <v>27</v>
      </c>
      <c r="D17" s="94" t="s">
        <v>12</v>
      </c>
      <c r="E17" s="90">
        <v>1</v>
      </c>
      <c r="F17" s="163">
        <f t="shared" si="2"/>
        <v>9039.14</v>
      </c>
      <c r="G17" s="163">
        <f t="shared" si="3"/>
        <v>9242.64</v>
      </c>
      <c r="H17" s="163">
        <f t="shared" si="4"/>
        <v>9550.69</v>
      </c>
      <c r="I17" s="157">
        <v>9540.59</v>
      </c>
      <c r="J17">
        <f t="shared" si="5"/>
        <v>1857</v>
      </c>
      <c r="K17">
        <f t="shared" si="6"/>
        <v>1903</v>
      </c>
      <c r="L17">
        <f t="shared" si="7"/>
        <v>1691</v>
      </c>
      <c r="M17" s="26">
        <v>1593</v>
      </c>
      <c r="N17" s="163">
        <f t="shared" si="8"/>
        <v>4.8676036618201399</v>
      </c>
      <c r="O17" s="163">
        <f t="shared" si="0"/>
        <v>4.8568786127167627</v>
      </c>
      <c r="P17" s="163">
        <f t="shared" si="0"/>
        <v>5.6479538734476646</v>
      </c>
      <c r="Q17" s="163">
        <f t="shared" si="0"/>
        <v>5.9890709353421219</v>
      </c>
      <c r="R17" s="163">
        <f t="shared" si="1"/>
        <v>5.3403767708316732</v>
      </c>
      <c r="S17" t="str">
        <f t="shared" si="9"/>
        <v>Falling</v>
      </c>
      <c r="T17" t="str">
        <f t="shared" si="10"/>
        <v>Falling</v>
      </c>
      <c r="U17" t="str">
        <f t="shared" si="11"/>
        <v>Rising</v>
      </c>
      <c r="V17" t="str">
        <f t="shared" si="12"/>
        <v>Rising</v>
      </c>
    </row>
    <row r="18" spans="1:22" x14ac:dyDescent="0.3">
      <c r="A18" s="96" t="s">
        <v>65</v>
      </c>
      <c r="B18" s="97" t="s">
        <v>66</v>
      </c>
      <c r="C18" s="96" t="s">
        <v>27</v>
      </c>
      <c r="D18" s="94" t="s">
        <v>12</v>
      </c>
      <c r="E18" s="90">
        <v>1</v>
      </c>
      <c r="F18" s="163">
        <f t="shared" si="2"/>
        <v>7357.57</v>
      </c>
      <c r="G18" s="163">
        <f t="shared" si="3"/>
        <v>7926.46</v>
      </c>
      <c r="H18" s="163">
        <f t="shared" si="4"/>
        <v>8575.4500000000007</v>
      </c>
      <c r="I18" s="157">
        <v>8963.34</v>
      </c>
      <c r="J18">
        <f t="shared" si="5"/>
        <v>689</v>
      </c>
      <c r="K18">
        <f t="shared" si="6"/>
        <v>818</v>
      </c>
      <c r="L18">
        <f t="shared" si="7"/>
        <v>756</v>
      </c>
      <c r="M18" s="26">
        <v>537</v>
      </c>
      <c r="N18" s="163">
        <f t="shared" si="8"/>
        <v>10.678621190130624</v>
      </c>
      <c r="O18" s="163">
        <f t="shared" si="8"/>
        <v>9.6900488997555012</v>
      </c>
      <c r="P18" s="163">
        <f t="shared" si="8"/>
        <v>11.343187830687832</v>
      </c>
      <c r="Q18" s="163">
        <f t="shared" si="8"/>
        <v>16.691508379888269</v>
      </c>
      <c r="R18" s="163">
        <f t="shared" si="1"/>
        <v>12.100841575115556</v>
      </c>
      <c r="S18" t="str">
        <f t="shared" si="9"/>
        <v>Falling</v>
      </c>
      <c r="T18" t="str">
        <f t="shared" si="10"/>
        <v>Falling</v>
      </c>
      <c r="U18" t="str">
        <f t="shared" si="11"/>
        <v>Rising</v>
      </c>
      <c r="V18" t="str">
        <f t="shared" si="12"/>
        <v>Rising</v>
      </c>
    </row>
    <row r="19" spans="1:22" ht="24.6" x14ac:dyDescent="0.3">
      <c r="A19" s="90" t="s">
        <v>69</v>
      </c>
      <c r="B19" s="91" t="s">
        <v>70</v>
      </c>
      <c r="C19" s="90" t="s">
        <v>71</v>
      </c>
      <c r="D19" s="94" t="s">
        <v>12</v>
      </c>
      <c r="E19" s="90">
        <v>1</v>
      </c>
      <c r="F19" s="163">
        <f t="shared" si="2"/>
        <v>335.05</v>
      </c>
      <c r="G19" s="163">
        <f t="shared" si="3"/>
        <v>370.93</v>
      </c>
      <c r="H19" s="163">
        <f t="shared" si="4"/>
        <v>375.26</v>
      </c>
      <c r="I19" s="157">
        <v>489.97</v>
      </c>
      <c r="J19">
        <f t="shared" si="5"/>
        <v>17</v>
      </c>
      <c r="K19">
        <f t="shared" si="6"/>
        <v>48</v>
      </c>
      <c r="L19">
        <f t="shared" si="7"/>
        <v>36</v>
      </c>
      <c r="M19" s="26">
        <v>106</v>
      </c>
      <c r="N19" s="163">
        <f t="shared" si="8"/>
        <v>19.708823529411767</v>
      </c>
      <c r="O19" s="163">
        <f t="shared" si="8"/>
        <v>7.7277083333333332</v>
      </c>
      <c r="P19" s="163">
        <f t="shared" si="8"/>
        <v>10.423888888888889</v>
      </c>
      <c r="Q19" s="163">
        <f t="shared" si="8"/>
        <v>4.6223584905660378</v>
      </c>
      <c r="R19" s="163">
        <f t="shared" si="1"/>
        <v>10.620694810550006</v>
      </c>
      <c r="S19" t="str">
        <f t="shared" si="9"/>
        <v>Falling</v>
      </c>
      <c r="T19" t="str">
        <f t="shared" si="10"/>
        <v>Rising</v>
      </c>
      <c r="U19" t="str">
        <f t="shared" si="11"/>
        <v>Rising</v>
      </c>
      <c r="V19" t="str">
        <f t="shared" si="12"/>
        <v>Falling</v>
      </c>
    </row>
    <row r="20" spans="1:22" x14ac:dyDescent="0.3">
      <c r="A20" s="90" t="s">
        <v>75</v>
      </c>
      <c r="B20" s="91" t="s">
        <v>76</v>
      </c>
      <c r="C20" s="90" t="s">
        <v>74</v>
      </c>
      <c r="D20" s="94" t="s">
        <v>12</v>
      </c>
      <c r="E20" s="90">
        <v>1</v>
      </c>
      <c r="F20" s="163">
        <f t="shared" si="2"/>
        <v>407.31</v>
      </c>
      <c r="G20" s="163">
        <f t="shared" si="3"/>
        <v>225.65</v>
      </c>
      <c r="H20" s="163">
        <f t="shared" si="4"/>
        <v>235.52</v>
      </c>
      <c r="I20" s="157">
        <v>301.99</v>
      </c>
      <c r="J20">
        <f t="shared" si="5"/>
        <v>48</v>
      </c>
      <c r="K20">
        <f t="shared" si="6"/>
        <v>100</v>
      </c>
      <c r="L20">
        <f t="shared" si="7"/>
        <v>90</v>
      </c>
      <c r="M20" s="26">
        <v>157</v>
      </c>
      <c r="N20" s="163">
        <f t="shared" si="8"/>
        <v>8.4856250000000006</v>
      </c>
      <c r="O20" s="163">
        <f t="shared" si="8"/>
        <v>2.2565</v>
      </c>
      <c r="P20" s="163">
        <f t="shared" si="8"/>
        <v>2.616888888888889</v>
      </c>
      <c r="Q20" s="163">
        <f t="shared" si="8"/>
        <v>1.9235031847133759</v>
      </c>
      <c r="R20" s="163">
        <f t="shared" si="1"/>
        <v>3.8206292684005665</v>
      </c>
      <c r="S20" t="str">
        <f t="shared" si="9"/>
        <v>Falling</v>
      </c>
      <c r="T20" t="str">
        <f t="shared" si="10"/>
        <v>Rising</v>
      </c>
      <c r="U20" t="str">
        <f t="shared" si="11"/>
        <v>Rising</v>
      </c>
      <c r="V20" t="str">
        <f t="shared" si="12"/>
        <v>Falling</v>
      </c>
    </row>
    <row r="21" spans="1:22" x14ac:dyDescent="0.3">
      <c r="A21" s="90" t="s">
        <v>77</v>
      </c>
      <c r="B21" s="91" t="s">
        <v>78</v>
      </c>
      <c r="C21" s="90" t="s">
        <v>74</v>
      </c>
      <c r="D21" s="94" t="s">
        <v>12</v>
      </c>
      <c r="E21" s="90">
        <v>1</v>
      </c>
      <c r="F21" s="163">
        <f t="shared" si="2"/>
        <v>194.78</v>
      </c>
      <c r="G21" s="163">
        <f t="shared" si="3"/>
        <v>229.8</v>
      </c>
      <c r="H21" s="163">
        <f t="shared" si="4"/>
        <v>235.52</v>
      </c>
      <c r="I21" s="157">
        <v>301.99</v>
      </c>
      <c r="J21">
        <f t="shared" si="5"/>
        <v>23</v>
      </c>
      <c r="K21">
        <f t="shared" si="6"/>
        <v>17</v>
      </c>
      <c r="L21">
        <f t="shared" si="7"/>
        <v>30</v>
      </c>
      <c r="M21" s="26">
        <v>70</v>
      </c>
      <c r="N21" s="163">
        <f t="shared" si="8"/>
        <v>8.4686956521739134</v>
      </c>
      <c r="O21" s="163">
        <f t="shared" si="8"/>
        <v>13.517647058823529</v>
      </c>
      <c r="P21" s="163">
        <f t="shared" si="8"/>
        <v>7.8506666666666671</v>
      </c>
      <c r="Q21" s="163">
        <f t="shared" si="8"/>
        <v>4.3141428571428575</v>
      </c>
      <c r="R21" s="163">
        <f t="shared" si="1"/>
        <v>8.5377880587017412</v>
      </c>
      <c r="S21" t="str">
        <f t="shared" si="9"/>
        <v>Rising</v>
      </c>
      <c r="T21" t="str">
        <f t="shared" si="10"/>
        <v>Rising</v>
      </c>
      <c r="U21" t="str">
        <f t="shared" si="11"/>
        <v>Falling</v>
      </c>
      <c r="V21" t="str">
        <f t="shared" si="12"/>
        <v>Falling</v>
      </c>
    </row>
    <row r="22" spans="1:22" x14ac:dyDescent="0.3">
      <c r="A22" s="90" t="s">
        <v>79</v>
      </c>
      <c r="B22" s="91" t="s">
        <v>80</v>
      </c>
      <c r="C22" s="90" t="s">
        <v>74</v>
      </c>
      <c r="D22" s="94" t="s">
        <v>12</v>
      </c>
      <c r="E22" s="90">
        <v>1</v>
      </c>
      <c r="F22" s="163">
        <f t="shared" si="2"/>
        <v>177.97</v>
      </c>
      <c r="G22" s="163">
        <f t="shared" si="3"/>
        <v>206.99</v>
      </c>
      <c r="H22" s="163">
        <f t="shared" si="4"/>
        <v>215.89</v>
      </c>
      <c r="I22" s="157">
        <v>276.98</v>
      </c>
      <c r="J22">
        <f t="shared" si="5"/>
        <v>63</v>
      </c>
      <c r="K22">
        <f t="shared" si="6"/>
        <v>98</v>
      </c>
      <c r="L22">
        <f t="shared" si="7"/>
        <v>171</v>
      </c>
      <c r="M22" s="26">
        <v>400</v>
      </c>
      <c r="N22" s="163">
        <f t="shared" si="8"/>
        <v>2.8249206349206348</v>
      </c>
      <c r="O22" s="163">
        <f t="shared" si="8"/>
        <v>2.1121428571428571</v>
      </c>
      <c r="P22" s="163">
        <f t="shared" si="8"/>
        <v>1.2625146198830408</v>
      </c>
      <c r="Q22" s="163">
        <f t="shared" si="8"/>
        <v>0.69245000000000001</v>
      </c>
      <c r="R22" s="163">
        <f t="shared" si="1"/>
        <v>1.7230070279866332</v>
      </c>
      <c r="S22" t="str">
        <f t="shared" si="9"/>
        <v>Rising</v>
      </c>
      <c r="T22" t="str">
        <f t="shared" si="10"/>
        <v>Rising</v>
      </c>
      <c r="U22" t="str">
        <f t="shared" si="11"/>
        <v>Falling</v>
      </c>
      <c r="V22" t="str">
        <f t="shared" si="12"/>
        <v>Falling</v>
      </c>
    </row>
    <row r="23" spans="1:22" x14ac:dyDescent="0.3">
      <c r="A23" s="90" t="s">
        <v>81</v>
      </c>
      <c r="B23" s="91" t="s">
        <v>82</v>
      </c>
      <c r="C23" s="90" t="s">
        <v>74</v>
      </c>
      <c r="D23" s="94" t="s">
        <v>12</v>
      </c>
      <c r="E23" s="90">
        <v>1</v>
      </c>
      <c r="F23" s="163">
        <f t="shared" si="2"/>
        <v>177.97</v>
      </c>
      <c r="G23" s="163">
        <f t="shared" si="3"/>
        <v>186.5</v>
      </c>
      <c r="H23" s="163">
        <f t="shared" si="4"/>
        <v>208.52</v>
      </c>
      <c r="I23" s="157">
        <v>254.5</v>
      </c>
      <c r="J23">
        <f t="shared" si="5"/>
        <v>12</v>
      </c>
      <c r="K23">
        <f t="shared" si="6"/>
        <v>13</v>
      </c>
      <c r="L23">
        <f t="shared" si="7"/>
        <v>28</v>
      </c>
      <c r="M23" s="26">
        <v>42</v>
      </c>
      <c r="N23" s="163">
        <f t="shared" si="8"/>
        <v>14.830833333333333</v>
      </c>
      <c r="O23" s="163">
        <f t="shared" si="8"/>
        <v>14.346153846153847</v>
      </c>
      <c r="P23" s="163">
        <f t="shared" si="8"/>
        <v>7.4471428571428575</v>
      </c>
      <c r="Q23" s="163">
        <f t="shared" si="8"/>
        <v>6.0595238095238093</v>
      </c>
      <c r="R23" s="163">
        <f t="shared" si="1"/>
        <v>10.670913461538461</v>
      </c>
      <c r="S23" t="str">
        <f t="shared" si="9"/>
        <v>Rising</v>
      </c>
      <c r="T23" t="str">
        <f t="shared" si="10"/>
        <v>Rising</v>
      </c>
      <c r="U23" t="str">
        <f t="shared" si="11"/>
        <v>Falling</v>
      </c>
      <c r="V23" t="str">
        <f t="shared" si="12"/>
        <v>Falling</v>
      </c>
    </row>
    <row r="24" spans="1:22" x14ac:dyDescent="0.3">
      <c r="A24" s="90" t="s">
        <v>83</v>
      </c>
      <c r="B24" s="91" t="s">
        <v>84</v>
      </c>
      <c r="C24" s="90" t="s">
        <v>74</v>
      </c>
      <c r="D24" s="94" t="s">
        <v>12</v>
      </c>
      <c r="E24" s="90">
        <v>1</v>
      </c>
      <c r="F24" s="163">
        <f t="shared" si="2"/>
        <v>196.69</v>
      </c>
      <c r="G24" s="163">
        <f t="shared" si="3"/>
        <v>225.65</v>
      </c>
      <c r="H24" s="163">
        <f t="shared" si="4"/>
        <v>235.52</v>
      </c>
      <c r="I24" s="157">
        <v>301.99</v>
      </c>
      <c r="J24">
        <f t="shared" si="5"/>
        <v>95</v>
      </c>
      <c r="K24">
        <f t="shared" si="6"/>
        <v>108</v>
      </c>
      <c r="L24">
        <f t="shared" si="7"/>
        <v>92</v>
      </c>
      <c r="M24" s="26">
        <v>198</v>
      </c>
      <c r="N24" s="163">
        <f t="shared" si="8"/>
        <v>2.0704210526315787</v>
      </c>
      <c r="O24" s="163">
        <f t="shared" si="8"/>
        <v>2.0893518518518519</v>
      </c>
      <c r="P24" s="163">
        <f t="shared" si="8"/>
        <v>2.56</v>
      </c>
      <c r="Q24" s="163">
        <f t="shared" si="8"/>
        <v>1.5252020202020202</v>
      </c>
      <c r="R24" s="163">
        <f t="shared" si="1"/>
        <v>2.0612437311713627</v>
      </c>
      <c r="S24" t="str">
        <f t="shared" si="9"/>
        <v>Falling</v>
      </c>
      <c r="T24" t="str">
        <f t="shared" si="10"/>
        <v>Rising</v>
      </c>
      <c r="U24" t="str">
        <f t="shared" si="11"/>
        <v>Rising</v>
      </c>
      <c r="V24" t="str">
        <f t="shared" si="12"/>
        <v>Falling</v>
      </c>
    </row>
    <row r="25" spans="1:22" x14ac:dyDescent="0.3">
      <c r="A25" s="90" t="s">
        <v>87</v>
      </c>
      <c r="B25" s="91" t="s">
        <v>88</v>
      </c>
      <c r="C25" s="90" t="s">
        <v>74</v>
      </c>
      <c r="D25" s="94" t="s">
        <v>12</v>
      </c>
      <c r="E25" s="90">
        <v>1</v>
      </c>
      <c r="F25" s="163">
        <f t="shared" si="2"/>
        <v>178.13</v>
      </c>
      <c r="G25" s="163">
        <f t="shared" si="3"/>
        <v>206.99</v>
      </c>
      <c r="H25" s="163">
        <f t="shared" si="4"/>
        <v>215.89</v>
      </c>
      <c r="I25" s="157">
        <v>276.98</v>
      </c>
      <c r="J25">
        <f t="shared" si="5"/>
        <v>33</v>
      </c>
      <c r="K25">
        <f t="shared" si="6"/>
        <v>39</v>
      </c>
      <c r="L25">
        <f t="shared" si="7"/>
        <v>39</v>
      </c>
      <c r="M25" s="26">
        <v>118</v>
      </c>
      <c r="N25" s="163">
        <f t="shared" si="8"/>
        <v>5.3978787878787875</v>
      </c>
      <c r="O25" s="163">
        <f t="shared" si="8"/>
        <v>5.3074358974358979</v>
      </c>
      <c r="P25" s="163">
        <f t="shared" si="8"/>
        <v>5.5356410256410253</v>
      </c>
      <c r="Q25" s="163">
        <f t="shared" si="8"/>
        <v>2.3472881355932205</v>
      </c>
      <c r="R25" s="163">
        <f t="shared" si="1"/>
        <v>4.6470609616372327</v>
      </c>
      <c r="S25" t="str">
        <f t="shared" si="9"/>
        <v>Rising</v>
      </c>
      <c r="T25" t="str">
        <f t="shared" si="10"/>
        <v>Rising</v>
      </c>
      <c r="U25" t="str">
        <f t="shared" si="11"/>
        <v>Rising</v>
      </c>
      <c r="V25" t="str">
        <f t="shared" si="12"/>
        <v>Falling</v>
      </c>
    </row>
    <row r="26" spans="1:22" x14ac:dyDescent="0.3">
      <c r="A26" s="90" t="s">
        <v>89</v>
      </c>
      <c r="B26" s="91" t="s">
        <v>90</v>
      </c>
      <c r="C26" s="90" t="s">
        <v>74</v>
      </c>
      <c r="D26" s="94" t="s">
        <v>12</v>
      </c>
      <c r="E26" s="90">
        <v>1</v>
      </c>
      <c r="F26" s="163">
        <f t="shared" si="2"/>
        <v>177.97</v>
      </c>
      <c r="G26" s="163">
        <f t="shared" si="3"/>
        <v>206.99</v>
      </c>
      <c r="H26" s="163">
        <f t="shared" si="4"/>
        <v>215.89</v>
      </c>
      <c r="I26" s="157">
        <v>301.99</v>
      </c>
      <c r="J26">
        <f t="shared" si="5"/>
        <v>31</v>
      </c>
      <c r="K26">
        <f t="shared" si="6"/>
        <v>69</v>
      </c>
      <c r="L26">
        <f t="shared" si="7"/>
        <v>80</v>
      </c>
      <c r="M26" s="26">
        <v>91</v>
      </c>
      <c r="N26" s="163">
        <f t="shared" si="8"/>
        <v>5.7409677419354841</v>
      </c>
      <c r="O26" s="163">
        <f t="shared" si="8"/>
        <v>2.999855072463768</v>
      </c>
      <c r="P26" s="163">
        <f t="shared" si="8"/>
        <v>2.6986249999999998</v>
      </c>
      <c r="Q26" s="163">
        <f t="shared" si="8"/>
        <v>3.3185714285714285</v>
      </c>
      <c r="R26" s="163">
        <f t="shared" si="1"/>
        <v>3.6895048107426698</v>
      </c>
      <c r="S26" t="str">
        <f t="shared" si="9"/>
        <v>Rising</v>
      </c>
      <c r="T26" t="str">
        <f t="shared" si="10"/>
        <v>Rising</v>
      </c>
      <c r="U26" t="str">
        <f t="shared" si="11"/>
        <v>Falling</v>
      </c>
      <c r="V26" t="str">
        <f t="shared" si="12"/>
        <v>Rising</v>
      </c>
    </row>
    <row r="27" spans="1:22" x14ac:dyDescent="0.3">
      <c r="A27" s="90" t="s">
        <v>91</v>
      </c>
      <c r="B27" s="91" t="s">
        <v>92</v>
      </c>
      <c r="C27" s="90" t="s">
        <v>74</v>
      </c>
      <c r="D27" s="94" t="s">
        <v>12</v>
      </c>
      <c r="E27" s="90">
        <v>1</v>
      </c>
      <c r="F27" s="163">
        <f t="shared" si="2"/>
        <v>194.62</v>
      </c>
      <c r="G27" s="163">
        <f t="shared" si="3"/>
        <v>225.65</v>
      </c>
      <c r="H27" s="163">
        <f t="shared" si="4"/>
        <v>235.52</v>
      </c>
      <c r="I27" s="157">
        <v>301.99</v>
      </c>
      <c r="J27">
        <f t="shared" si="5"/>
        <v>20</v>
      </c>
      <c r="K27">
        <f t="shared" si="6"/>
        <v>81</v>
      </c>
      <c r="L27">
        <f t="shared" si="7"/>
        <v>43</v>
      </c>
      <c r="M27" s="26">
        <v>76</v>
      </c>
      <c r="N27" s="163">
        <f t="shared" si="8"/>
        <v>9.7309999999999999</v>
      </c>
      <c r="O27" s="163">
        <f t="shared" si="8"/>
        <v>2.7858024691358025</v>
      </c>
      <c r="P27" s="163">
        <f t="shared" si="8"/>
        <v>5.4772093023255817</v>
      </c>
      <c r="Q27" s="163">
        <f t="shared" si="8"/>
        <v>3.9735526315789476</v>
      </c>
      <c r="R27" s="163">
        <f t="shared" si="1"/>
        <v>5.4918911007600828</v>
      </c>
      <c r="S27" t="str">
        <f t="shared" si="9"/>
        <v>Falling</v>
      </c>
      <c r="T27" t="str">
        <f t="shared" si="10"/>
        <v>Rising</v>
      </c>
      <c r="U27" t="str">
        <f t="shared" si="11"/>
        <v>Rising</v>
      </c>
      <c r="V27" t="str">
        <f t="shared" si="12"/>
        <v>Falling</v>
      </c>
    </row>
    <row r="28" spans="1:22" x14ac:dyDescent="0.3">
      <c r="A28" s="96" t="s">
        <v>95</v>
      </c>
      <c r="B28" s="97" t="s">
        <v>96</v>
      </c>
      <c r="C28" s="96" t="s">
        <v>27</v>
      </c>
      <c r="D28" s="94" t="s">
        <v>12</v>
      </c>
      <c r="E28" s="90">
        <v>1</v>
      </c>
      <c r="F28" s="163">
        <f t="shared" si="2"/>
        <v>1761.31</v>
      </c>
      <c r="G28" s="163">
        <f t="shared" si="3"/>
        <v>1933.32</v>
      </c>
      <c r="H28" s="163">
        <f t="shared" si="4"/>
        <v>2037.79</v>
      </c>
      <c r="I28" s="157">
        <v>2159.87</v>
      </c>
      <c r="J28">
        <f t="shared" si="5"/>
        <v>702</v>
      </c>
      <c r="K28">
        <f t="shared" si="6"/>
        <v>630</v>
      </c>
      <c r="L28">
        <f t="shared" si="7"/>
        <v>947</v>
      </c>
      <c r="M28" s="26">
        <v>1012</v>
      </c>
      <c r="N28" s="163">
        <f t="shared" si="8"/>
        <v>2.508988603988604</v>
      </c>
      <c r="O28" s="163">
        <f t="shared" si="8"/>
        <v>3.0687619047619048</v>
      </c>
      <c r="P28" s="163">
        <f t="shared" si="8"/>
        <v>2.1518373812038014</v>
      </c>
      <c r="Q28" s="163">
        <f t="shared" si="8"/>
        <v>2.1342588932806321</v>
      </c>
      <c r="R28" s="163">
        <f t="shared" si="1"/>
        <v>2.4659616958087356</v>
      </c>
      <c r="S28" t="str">
        <f t="shared" si="9"/>
        <v>Rising</v>
      </c>
      <c r="T28" t="str">
        <f t="shared" si="10"/>
        <v>Rising</v>
      </c>
      <c r="U28" t="str">
        <f t="shared" si="11"/>
        <v>Falling</v>
      </c>
      <c r="V28" t="str">
        <f t="shared" si="12"/>
        <v>Falling</v>
      </c>
    </row>
    <row r="29" spans="1:22" x14ac:dyDescent="0.3">
      <c r="A29" s="96" t="s">
        <v>97</v>
      </c>
      <c r="B29" s="97" t="s">
        <v>98</v>
      </c>
      <c r="C29" s="96" t="s">
        <v>27</v>
      </c>
      <c r="D29" s="94" t="s">
        <v>12</v>
      </c>
      <c r="E29" s="90">
        <v>1</v>
      </c>
      <c r="F29" s="163">
        <f t="shared" si="2"/>
        <v>5703.16</v>
      </c>
      <c r="G29" s="163">
        <f t="shared" si="3"/>
        <v>6087.86</v>
      </c>
      <c r="H29" s="163">
        <f t="shared" si="4"/>
        <v>6297.3600000000006</v>
      </c>
      <c r="I29" s="157">
        <v>6613.19</v>
      </c>
      <c r="J29">
        <f t="shared" si="5"/>
        <v>668</v>
      </c>
      <c r="K29">
        <f t="shared" si="6"/>
        <v>429</v>
      </c>
      <c r="L29">
        <f t="shared" si="7"/>
        <v>443</v>
      </c>
      <c r="M29" s="26">
        <v>564</v>
      </c>
      <c r="N29" s="163">
        <f t="shared" si="8"/>
        <v>8.5376646706586818</v>
      </c>
      <c r="O29" s="163">
        <f t="shared" si="8"/>
        <v>14.19081585081585</v>
      </c>
      <c r="P29" s="163">
        <f t="shared" si="8"/>
        <v>14.215259593679459</v>
      </c>
      <c r="Q29" s="163">
        <f t="shared" si="8"/>
        <v>11.725514184397163</v>
      </c>
      <c r="R29" s="163">
        <f t="shared" si="1"/>
        <v>12.167313574887787</v>
      </c>
      <c r="S29" t="str">
        <f t="shared" si="9"/>
        <v>Rising</v>
      </c>
      <c r="T29" t="str">
        <f t="shared" si="10"/>
        <v>Rising</v>
      </c>
      <c r="U29" t="str">
        <f t="shared" si="11"/>
        <v>Rising</v>
      </c>
      <c r="V29" t="str">
        <f t="shared" si="12"/>
        <v>Falling</v>
      </c>
    </row>
    <row r="30" spans="1:22" x14ac:dyDescent="0.3">
      <c r="A30" s="96" t="s">
        <v>101</v>
      </c>
      <c r="B30" s="97" t="s">
        <v>102</v>
      </c>
      <c r="C30" s="96" t="s">
        <v>27</v>
      </c>
      <c r="D30" s="94" t="s">
        <v>12</v>
      </c>
      <c r="E30" s="90">
        <v>1</v>
      </c>
      <c r="F30" s="163">
        <f t="shared" si="2"/>
        <v>2077.37</v>
      </c>
      <c r="G30" s="163">
        <f t="shared" si="3"/>
        <v>2176.14</v>
      </c>
      <c r="H30" s="163">
        <f t="shared" si="4"/>
        <v>2183.29</v>
      </c>
      <c r="I30" s="157">
        <v>2127.85</v>
      </c>
      <c r="J30">
        <f t="shared" si="5"/>
        <v>80</v>
      </c>
      <c r="K30">
        <f t="shared" si="6"/>
        <v>69</v>
      </c>
      <c r="L30">
        <f t="shared" si="7"/>
        <v>61</v>
      </c>
      <c r="M30" s="26">
        <v>87</v>
      </c>
      <c r="N30" s="163">
        <f t="shared" si="8"/>
        <v>25.967124999999999</v>
      </c>
      <c r="O30" s="163">
        <f t="shared" si="8"/>
        <v>31.538260869565214</v>
      </c>
      <c r="P30" s="163">
        <f t="shared" si="8"/>
        <v>35.791639344262293</v>
      </c>
      <c r="Q30" s="163">
        <f t="shared" si="8"/>
        <v>24.458045977011494</v>
      </c>
      <c r="R30" s="163">
        <f t="shared" si="1"/>
        <v>29.438767797709751</v>
      </c>
      <c r="S30" t="str">
        <f t="shared" si="9"/>
        <v>Falling</v>
      </c>
      <c r="T30" t="str">
        <f t="shared" si="10"/>
        <v>Rising</v>
      </c>
      <c r="U30" t="str">
        <f t="shared" si="11"/>
        <v>Rising</v>
      </c>
      <c r="V30" t="str">
        <f t="shared" si="12"/>
        <v>Falling</v>
      </c>
    </row>
    <row r="31" spans="1:22" ht="24.6" x14ac:dyDescent="0.3">
      <c r="A31" s="90" t="s">
        <v>103</v>
      </c>
      <c r="B31" s="91" t="s">
        <v>104</v>
      </c>
      <c r="C31" s="90" t="s">
        <v>105</v>
      </c>
      <c r="D31" s="94" t="s">
        <v>12</v>
      </c>
      <c r="E31" s="90">
        <v>1</v>
      </c>
      <c r="F31" s="163">
        <f t="shared" si="2"/>
        <v>3057.4</v>
      </c>
      <c r="G31" s="163">
        <f t="shared" si="3"/>
        <v>3465.1</v>
      </c>
      <c r="H31" s="163">
        <f t="shared" si="4"/>
        <v>3595.7</v>
      </c>
      <c r="I31" s="157">
        <v>4615.7700000000004</v>
      </c>
      <c r="J31">
        <f t="shared" si="5"/>
        <v>1648</v>
      </c>
      <c r="K31">
        <f t="shared" si="6"/>
        <v>1377</v>
      </c>
      <c r="L31">
        <f t="shared" si="7"/>
        <v>1624</v>
      </c>
      <c r="M31" s="26">
        <v>1519</v>
      </c>
      <c r="N31" s="163">
        <f t="shared" si="8"/>
        <v>1.8552184466019419</v>
      </c>
      <c r="O31" s="163">
        <f t="shared" si="8"/>
        <v>2.5164124909222947</v>
      </c>
      <c r="P31" s="163">
        <f t="shared" si="8"/>
        <v>2.2141009852216746</v>
      </c>
      <c r="Q31" s="163">
        <f t="shared" si="8"/>
        <v>3.038689927583937</v>
      </c>
      <c r="R31" s="163">
        <f t="shared" si="1"/>
        <v>2.4061054625824618</v>
      </c>
      <c r="S31" t="str">
        <f t="shared" si="9"/>
        <v>Rising</v>
      </c>
      <c r="T31" t="str">
        <f t="shared" si="10"/>
        <v>Falling</v>
      </c>
      <c r="U31" t="str">
        <f t="shared" si="11"/>
        <v>Falling</v>
      </c>
      <c r="V31" t="str">
        <f t="shared" si="12"/>
        <v>Rising</v>
      </c>
    </row>
    <row r="32" spans="1:22" ht="72.599999999999994" x14ac:dyDescent="0.3">
      <c r="A32" s="90" t="s">
        <v>742</v>
      </c>
      <c r="B32" s="91" t="s">
        <v>9</v>
      </c>
      <c r="C32" s="90" t="s">
        <v>116</v>
      </c>
      <c r="D32" s="94" t="s">
        <v>12</v>
      </c>
      <c r="E32" s="90">
        <v>11</v>
      </c>
      <c r="F32" s="8">
        <v>17490.099999999999</v>
      </c>
      <c r="G32" s="164">
        <v>20133.849999999999</v>
      </c>
      <c r="H32" s="165">
        <v>20749.350000000002</v>
      </c>
      <c r="I32" s="157">
        <v>27429.11</v>
      </c>
      <c r="J32" s="81">
        <v>12478</v>
      </c>
      <c r="K32" s="105">
        <v>14435</v>
      </c>
      <c r="L32" s="26">
        <v>15277</v>
      </c>
      <c r="M32" s="26">
        <v>16509</v>
      </c>
      <c r="N32" s="163">
        <f t="shared" si="8"/>
        <v>1.4016749479083186</v>
      </c>
      <c r="O32" s="163">
        <f t="shared" si="8"/>
        <v>1.3947939037062693</v>
      </c>
      <c r="P32" s="163">
        <f t="shared" si="8"/>
        <v>1.3582084178830924</v>
      </c>
      <c r="Q32" s="163">
        <f t="shared" si="8"/>
        <v>1.6614640499121691</v>
      </c>
      <c r="R32" s="163">
        <f t="shared" si="1"/>
        <v>1.4540353298524624</v>
      </c>
      <c r="S32" t="str">
        <f t="shared" si="9"/>
        <v>Rising</v>
      </c>
      <c r="T32" t="str">
        <f t="shared" si="10"/>
        <v>Rising</v>
      </c>
      <c r="U32" t="str">
        <f t="shared" si="11"/>
        <v>Falling</v>
      </c>
      <c r="V32" t="str">
        <f t="shared" si="12"/>
        <v>Rising</v>
      </c>
    </row>
    <row r="33" spans="1:22" ht="48.6" x14ac:dyDescent="0.3">
      <c r="A33" s="90" t="s">
        <v>743</v>
      </c>
      <c r="B33" s="91"/>
      <c r="C33" s="90" t="s">
        <v>56</v>
      </c>
      <c r="D33" s="94" t="s">
        <v>12</v>
      </c>
      <c r="E33" s="90">
        <v>6</v>
      </c>
      <c r="F33" s="163">
        <f t="shared" ref="F33:F46" si="13">VLOOKUP(A33, science2016, 4, FALSE)</f>
        <v>0</v>
      </c>
      <c r="G33" s="163">
        <f t="shared" ref="G33:G46" si="14">VLOOKUP(A33, science2016, 5, FALSE)</f>
        <v>0</v>
      </c>
      <c r="H33" s="163">
        <f t="shared" ref="H33:H46" si="15">VLOOKUP(A33, science2016, 6, FALSE)</f>
        <v>0</v>
      </c>
      <c r="I33" s="157">
        <v>9607</v>
      </c>
      <c r="J33">
        <f t="shared" ref="J33:J45" si="16">VLOOKUP(A33, science2016, 9, FALSE)</f>
        <v>0</v>
      </c>
      <c r="K33">
        <f t="shared" ref="K33:K46" si="17">VLOOKUP(A33, science2016, 10, FALSE)</f>
        <v>0</v>
      </c>
      <c r="L33">
        <f t="shared" ref="L33:L46" si="18">VLOOKUP(A33, science2016, 11, FALSE)</f>
        <v>4699</v>
      </c>
      <c r="M33" s="138">
        <v>2677</v>
      </c>
      <c r="P33" s="163">
        <f t="shared" si="8"/>
        <v>0</v>
      </c>
      <c r="Q33" s="163">
        <f t="shared" si="8"/>
        <v>3.5887187149794548</v>
      </c>
      <c r="R33" s="163">
        <f t="shared" si="1"/>
        <v>1.7943593574897274</v>
      </c>
      <c r="S33" t="str">
        <f t="shared" si="9"/>
        <v>Rising</v>
      </c>
      <c r="T33" t="str">
        <f t="shared" si="10"/>
        <v>Falling</v>
      </c>
      <c r="U33" t="str">
        <f t="shared" si="11"/>
        <v>Rising</v>
      </c>
      <c r="V33" t="str">
        <f t="shared" si="12"/>
        <v>Rising</v>
      </c>
    </row>
    <row r="34" spans="1:22" x14ac:dyDescent="0.3">
      <c r="A34" s="96" t="s">
        <v>123</v>
      </c>
      <c r="B34" s="97" t="s">
        <v>124</v>
      </c>
      <c r="C34" s="96" t="s">
        <v>27</v>
      </c>
      <c r="D34" s="94" t="s">
        <v>12</v>
      </c>
      <c r="E34" s="90">
        <v>1</v>
      </c>
      <c r="F34" s="163">
        <f t="shared" si="13"/>
        <v>2294.96</v>
      </c>
      <c r="G34" s="163">
        <f t="shared" si="14"/>
        <v>2288.35</v>
      </c>
      <c r="H34" s="163">
        <f t="shared" si="15"/>
        <v>2262.13</v>
      </c>
      <c r="I34" s="157">
        <v>2204.6999999999998</v>
      </c>
      <c r="J34">
        <f t="shared" si="16"/>
        <v>97</v>
      </c>
      <c r="K34">
        <f t="shared" si="17"/>
        <v>119</v>
      </c>
      <c r="L34">
        <f t="shared" si="18"/>
        <v>265</v>
      </c>
      <c r="M34" s="26">
        <v>375</v>
      </c>
      <c r="N34" s="163">
        <f t="shared" si="8"/>
        <v>23.659381443298969</v>
      </c>
      <c r="O34" s="163">
        <f t="shared" si="8"/>
        <v>19.229831932773109</v>
      </c>
      <c r="P34" s="163">
        <f t="shared" si="8"/>
        <v>8.5363396226415098</v>
      </c>
      <c r="Q34" s="163">
        <f t="shared" si="8"/>
        <v>5.8791999999999991</v>
      </c>
      <c r="R34" s="163">
        <f t="shared" si="1"/>
        <v>14.326188249678395</v>
      </c>
      <c r="S34" t="str">
        <f t="shared" si="9"/>
        <v>Rising</v>
      </c>
      <c r="T34" t="str">
        <f t="shared" si="10"/>
        <v>Rising</v>
      </c>
      <c r="U34" t="str">
        <f t="shared" si="11"/>
        <v>Falling</v>
      </c>
      <c r="V34" t="str">
        <f t="shared" si="12"/>
        <v>Falling</v>
      </c>
    </row>
    <row r="35" spans="1:22" ht="36.6" x14ac:dyDescent="0.3">
      <c r="A35" s="90" t="s">
        <v>744</v>
      </c>
      <c r="B35" s="91" t="s">
        <v>9</v>
      </c>
      <c r="C35" s="90" t="s">
        <v>502</v>
      </c>
      <c r="D35" s="94" t="s">
        <v>12</v>
      </c>
      <c r="E35" s="90">
        <v>4</v>
      </c>
      <c r="F35" s="163">
        <f t="shared" si="13"/>
        <v>1258.43</v>
      </c>
      <c r="G35" s="163">
        <f t="shared" si="14"/>
        <v>1396.1</v>
      </c>
      <c r="H35" s="163">
        <f t="shared" si="15"/>
        <v>1460.95</v>
      </c>
      <c r="I35" s="157">
        <v>1828.94</v>
      </c>
      <c r="J35">
        <f t="shared" si="16"/>
        <v>448</v>
      </c>
      <c r="K35">
        <f t="shared" si="17"/>
        <v>305</v>
      </c>
      <c r="L35">
        <f t="shared" si="18"/>
        <v>419</v>
      </c>
      <c r="M35" s="26">
        <v>245</v>
      </c>
      <c r="N35" s="163">
        <f t="shared" si="8"/>
        <v>2.8089955357142857</v>
      </c>
      <c r="O35" s="163">
        <f t="shared" si="8"/>
        <v>4.5773770491803276</v>
      </c>
      <c r="P35" s="163">
        <f t="shared" si="8"/>
        <v>3.4867541766109786</v>
      </c>
      <c r="Q35" s="163">
        <f t="shared" si="8"/>
        <v>7.465061224489796</v>
      </c>
      <c r="R35" s="163">
        <f t="shared" si="1"/>
        <v>4.5845469964988474</v>
      </c>
      <c r="S35" t="str">
        <f t="shared" si="9"/>
        <v>Rising</v>
      </c>
      <c r="T35" t="str">
        <f t="shared" si="10"/>
        <v>Falling</v>
      </c>
      <c r="U35" t="str">
        <f t="shared" si="11"/>
        <v>Falling</v>
      </c>
      <c r="V35" t="str">
        <f t="shared" si="12"/>
        <v>Rising</v>
      </c>
    </row>
    <row r="36" spans="1:22" x14ac:dyDescent="0.3">
      <c r="A36" s="96" t="s">
        <v>127</v>
      </c>
      <c r="B36" s="97" t="s">
        <v>128</v>
      </c>
      <c r="C36" s="96" t="s">
        <v>27</v>
      </c>
      <c r="D36" s="94" t="s">
        <v>12</v>
      </c>
      <c r="E36" s="90">
        <v>1</v>
      </c>
      <c r="F36" s="163">
        <f t="shared" si="13"/>
        <v>9437.74</v>
      </c>
      <c r="G36" s="163">
        <f t="shared" si="14"/>
        <v>9884.6200000000008</v>
      </c>
      <c r="H36" s="163">
        <f t="shared" si="15"/>
        <v>10845.08</v>
      </c>
      <c r="I36" s="157">
        <v>11494.63</v>
      </c>
      <c r="J36">
        <f t="shared" si="16"/>
        <v>1159</v>
      </c>
      <c r="K36">
        <f t="shared" si="17"/>
        <v>1453</v>
      </c>
      <c r="L36">
        <f t="shared" si="18"/>
        <v>1112</v>
      </c>
      <c r="M36" s="26">
        <v>1202</v>
      </c>
      <c r="N36" s="163">
        <f t="shared" si="8"/>
        <v>8.1430025884383088</v>
      </c>
      <c r="O36" s="163">
        <f t="shared" si="8"/>
        <v>6.8029043358568488</v>
      </c>
      <c r="P36" s="163">
        <f t="shared" si="8"/>
        <v>9.7527697841726617</v>
      </c>
      <c r="Q36" s="163">
        <f t="shared" si="8"/>
        <v>9.562920133111481</v>
      </c>
      <c r="R36" s="163">
        <f t="shared" si="1"/>
        <v>8.5653992103948262</v>
      </c>
      <c r="S36" t="str">
        <f t="shared" si="9"/>
        <v>Falling</v>
      </c>
      <c r="T36" t="str">
        <f t="shared" si="10"/>
        <v>Rising</v>
      </c>
      <c r="U36" t="str">
        <f t="shared" si="11"/>
        <v>Rising</v>
      </c>
      <c r="V36" t="str">
        <f t="shared" si="12"/>
        <v>Falling</v>
      </c>
    </row>
    <row r="37" spans="1:22" x14ac:dyDescent="0.3">
      <c r="A37" s="96" t="s">
        <v>132</v>
      </c>
      <c r="B37" s="97" t="s">
        <v>133</v>
      </c>
      <c r="C37" s="96" t="s">
        <v>27</v>
      </c>
      <c r="D37" s="94" t="s">
        <v>12</v>
      </c>
      <c r="E37" s="90">
        <v>1</v>
      </c>
      <c r="F37" s="163">
        <f t="shared" si="13"/>
        <v>7495.42</v>
      </c>
      <c r="G37" s="163">
        <f t="shared" si="14"/>
        <v>7999.13</v>
      </c>
      <c r="H37" s="163">
        <f t="shared" si="15"/>
        <v>8575.4500000000007</v>
      </c>
      <c r="I37" s="157">
        <v>8880.1</v>
      </c>
      <c r="J37">
        <f t="shared" si="16"/>
        <v>695</v>
      </c>
      <c r="K37">
        <f t="shared" si="17"/>
        <v>840</v>
      </c>
      <c r="L37">
        <f t="shared" si="18"/>
        <v>977</v>
      </c>
      <c r="M37" s="26">
        <v>683</v>
      </c>
      <c r="N37" s="163">
        <f t="shared" si="8"/>
        <v>10.784776978417266</v>
      </c>
      <c r="O37" s="163">
        <f t="shared" si="8"/>
        <v>9.5227738095238088</v>
      </c>
      <c r="P37" s="163">
        <f t="shared" si="8"/>
        <v>8.7773285568065518</v>
      </c>
      <c r="Q37" s="163">
        <f t="shared" si="8"/>
        <v>13.001610541727672</v>
      </c>
      <c r="R37" s="163">
        <f t="shared" si="1"/>
        <v>10.521622471618825</v>
      </c>
      <c r="S37" t="str">
        <f t="shared" si="9"/>
        <v>Rising</v>
      </c>
      <c r="T37" t="str">
        <f t="shared" si="10"/>
        <v>Falling</v>
      </c>
      <c r="U37" t="str">
        <f t="shared" si="11"/>
        <v>Falling</v>
      </c>
      <c r="V37" t="str">
        <f t="shared" si="12"/>
        <v>Rising</v>
      </c>
    </row>
    <row r="38" spans="1:22" ht="36.6" x14ac:dyDescent="0.3">
      <c r="A38" s="90" t="s">
        <v>721</v>
      </c>
      <c r="B38" s="91" t="s">
        <v>9</v>
      </c>
      <c r="C38" s="90" t="s">
        <v>130</v>
      </c>
      <c r="D38" s="94" t="s">
        <v>12</v>
      </c>
      <c r="E38" s="90">
        <v>4</v>
      </c>
      <c r="F38" s="163">
        <f t="shared" si="13"/>
        <v>3409.04</v>
      </c>
      <c r="G38" s="163">
        <f t="shared" si="14"/>
        <v>4189.9399999999996</v>
      </c>
      <c r="H38" s="163">
        <f t="shared" si="15"/>
        <v>3760.46</v>
      </c>
      <c r="I38" s="157">
        <v>3923.6</v>
      </c>
      <c r="J38">
        <f t="shared" si="16"/>
        <v>1022</v>
      </c>
      <c r="K38">
        <f t="shared" si="17"/>
        <v>484</v>
      </c>
      <c r="L38">
        <f t="shared" si="18"/>
        <v>1008</v>
      </c>
      <c r="M38" s="26">
        <v>965</v>
      </c>
      <c r="N38" s="163">
        <f t="shared" si="8"/>
        <v>3.3356555772994128</v>
      </c>
      <c r="O38" s="163">
        <f t="shared" si="8"/>
        <v>8.6569008264462806</v>
      </c>
      <c r="P38" s="163">
        <f t="shared" si="8"/>
        <v>3.7306150793650792</v>
      </c>
      <c r="Q38" s="163">
        <f t="shared" si="8"/>
        <v>4.0659067357512955</v>
      </c>
      <c r="R38" s="163">
        <f t="shared" si="1"/>
        <v>4.9472695547155165</v>
      </c>
      <c r="S38" t="str">
        <f t="shared" si="9"/>
        <v>Rising</v>
      </c>
      <c r="T38" t="str">
        <f t="shared" si="10"/>
        <v>Falling</v>
      </c>
      <c r="U38" t="str">
        <f t="shared" si="11"/>
        <v>Falling</v>
      </c>
      <c r="V38" t="str">
        <f t="shared" si="12"/>
        <v>Rising</v>
      </c>
    </row>
    <row r="39" spans="1:22" x14ac:dyDescent="0.3">
      <c r="A39" s="96" t="s">
        <v>134</v>
      </c>
      <c r="B39" s="97" t="s">
        <v>9</v>
      </c>
      <c r="C39" s="96" t="s">
        <v>27</v>
      </c>
      <c r="D39" s="94" t="s">
        <v>12</v>
      </c>
      <c r="E39" s="90">
        <v>9</v>
      </c>
      <c r="F39" s="163">
        <f t="shared" si="13"/>
        <v>16597.48</v>
      </c>
      <c r="G39" s="163">
        <f t="shared" si="14"/>
        <v>17324.509999999998</v>
      </c>
      <c r="H39" s="163">
        <f t="shared" si="15"/>
        <v>18762.579999999998</v>
      </c>
      <c r="I39" s="157">
        <v>19448</v>
      </c>
      <c r="J39">
        <f t="shared" si="16"/>
        <v>2358</v>
      </c>
      <c r="K39">
        <f t="shared" si="17"/>
        <v>3210</v>
      </c>
      <c r="L39">
        <f t="shared" si="18"/>
        <v>3956</v>
      </c>
      <c r="M39" s="26">
        <v>2616</v>
      </c>
      <c r="N39" s="163">
        <f t="shared" si="8"/>
        <v>7.0387955894826124</v>
      </c>
      <c r="O39" s="163">
        <f t="shared" si="8"/>
        <v>5.3970436137071642</v>
      </c>
      <c r="P39" s="163">
        <f t="shared" si="8"/>
        <v>4.7428159757330635</v>
      </c>
      <c r="Q39" s="163">
        <f t="shared" si="8"/>
        <v>7.4342507645259941</v>
      </c>
      <c r="R39" s="163">
        <f t="shared" si="1"/>
        <v>6.1532264858622083</v>
      </c>
      <c r="S39" t="str">
        <f t="shared" si="9"/>
        <v>Rising</v>
      </c>
      <c r="T39" t="str">
        <f t="shared" si="10"/>
        <v>Falling</v>
      </c>
      <c r="U39" t="str">
        <f t="shared" si="11"/>
        <v>Falling</v>
      </c>
      <c r="V39" t="str">
        <f t="shared" si="12"/>
        <v>Rising</v>
      </c>
    </row>
    <row r="40" spans="1:22" x14ac:dyDescent="0.3">
      <c r="A40" s="90" t="s">
        <v>135</v>
      </c>
      <c r="B40" s="91" t="s">
        <v>136</v>
      </c>
      <c r="C40" s="90" t="s">
        <v>137</v>
      </c>
      <c r="D40" s="94" t="s">
        <v>12</v>
      </c>
      <c r="E40" s="90">
        <v>1</v>
      </c>
      <c r="F40" s="163">
        <f t="shared" si="13"/>
        <v>635.34</v>
      </c>
      <c r="G40" s="163">
        <f t="shared" si="14"/>
        <v>691.49</v>
      </c>
      <c r="H40" s="163">
        <f t="shared" si="15"/>
        <v>691.27</v>
      </c>
      <c r="I40" s="157">
        <v>1169.95</v>
      </c>
      <c r="J40">
        <f t="shared" si="16"/>
        <v>56</v>
      </c>
      <c r="K40">
        <f t="shared" si="17"/>
        <v>76</v>
      </c>
      <c r="L40">
        <f t="shared" si="18"/>
        <v>79</v>
      </c>
      <c r="M40" s="26">
        <v>67</v>
      </c>
      <c r="N40" s="163">
        <f t="shared" si="8"/>
        <v>11.345357142857143</v>
      </c>
      <c r="O40" s="163">
        <f t="shared" si="8"/>
        <v>9.0985526315789471</v>
      </c>
      <c r="P40" s="163">
        <f t="shared" si="8"/>
        <v>8.7502531645569626</v>
      </c>
      <c r="Q40" s="163">
        <f t="shared" si="8"/>
        <v>17.461940298507464</v>
      </c>
      <c r="R40" s="163">
        <f t="shared" si="1"/>
        <v>11.664025809375129</v>
      </c>
      <c r="S40" t="str">
        <f t="shared" si="9"/>
        <v>Rising</v>
      </c>
      <c r="T40" t="str">
        <f t="shared" si="10"/>
        <v>Falling</v>
      </c>
      <c r="U40" t="str">
        <f t="shared" si="11"/>
        <v>Falling</v>
      </c>
      <c r="V40" t="str">
        <f t="shared" si="12"/>
        <v>Rising</v>
      </c>
    </row>
    <row r="41" spans="1:22" x14ac:dyDescent="0.3">
      <c r="A41" s="96" t="s">
        <v>143</v>
      </c>
      <c r="B41" s="97" t="s">
        <v>144</v>
      </c>
      <c r="C41" s="96" t="s">
        <v>27</v>
      </c>
      <c r="D41" s="94" t="s">
        <v>12</v>
      </c>
      <c r="E41" s="90">
        <v>1</v>
      </c>
      <c r="F41" s="163">
        <f t="shared" si="13"/>
        <v>876.9</v>
      </c>
      <c r="G41" s="163">
        <f t="shared" si="14"/>
        <v>939.07</v>
      </c>
      <c r="H41" s="163">
        <f t="shared" si="15"/>
        <v>1017.49</v>
      </c>
      <c r="I41" s="157">
        <v>1090.45</v>
      </c>
      <c r="J41">
        <f t="shared" si="16"/>
        <v>25</v>
      </c>
      <c r="K41">
        <f t="shared" si="17"/>
        <v>55</v>
      </c>
      <c r="L41">
        <f t="shared" si="18"/>
        <v>91</v>
      </c>
      <c r="M41" s="26">
        <v>81</v>
      </c>
      <c r="N41" s="163">
        <f t="shared" si="8"/>
        <v>35.076000000000001</v>
      </c>
      <c r="O41" s="163">
        <f t="shared" si="8"/>
        <v>17.074000000000002</v>
      </c>
      <c r="P41" s="163">
        <f t="shared" si="8"/>
        <v>11.181208791208791</v>
      </c>
      <c r="Q41" s="163">
        <f t="shared" si="8"/>
        <v>13.462345679012346</v>
      </c>
      <c r="R41" s="163">
        <f t="shared" si="1"/>
        <v>19.198388617555285</v>
      </c>
      <c r="S41" t="str">
        <f t="shared" si="9"/>
        <v>Rising</v>
      </c>
      <c r="T41" t="str">
        <f t="shared" si="10"/>
        <v>Falling</v>
      </c>
      <c r="U41" t="str">
        <f t="shared" si="11"/>
        <v>Falling</v>
      </c>
      <c r="V41" t="str">
        <f t="shared" si="12"/>
        <v>Rising</v>
      </c>
    </row>
    <row r="42" spans="1:22" ht="24.6" x14ac:dyDescent="0.3">
      <c r="A42" s="96" t="s">
        <v>145</v>
      </c>
      <c r="B42" s="97" t="s">
        <v>146</v>
      </c>
      <c r="C42" s="96" t="s">
        <v>147</v>
      </c>
      <c r="D42" s="94" t="s">
        <v>12</v>
      </c>
      <c r="E42" s="90">
        <v>1</v>
      </c>
      <c r="F42" s="163">
        <f t="shared" si="13"/>
        <v>2139.61</v>
      </c>
      <c r="G42" s="163">
        <f t="shared" si="14"/>
        <v>2242.14</v>
      </c>
      <c r="H42" s="163">
        <f t="shared" si="15"/>
        <v>2349.44</v>
      </c>
      <c r="I42" s="157">
        <v>11154.55</v>
      </c>
      <c r="J42">
        <f t="shared" si="16"/>
        <v>1123</v>
      </c>
      <c r="K42">
        <f t="shared" si="17"/>
        <v>1268</v>
      </c>
      <c r="L42">
        <f t="shared" si="18"/>
        <v>974</v>
      </c>
      <c r="M42" s="26">
        <v>127</v>
      </c>
      <c r="N42" s="163">
        <f t="shared" si="8"/>
        <v>1.9052626892252895</v>
      </c>
      <c r="O42" s="163">
        <f t="shared" si="8"/>
        <v>1.7682492113564667</v>
      </c>
      <c r="P42" s="163">
        <f t="shared" si="8"/>
        <v>2.4121560574948666</v>
      </c>
      <c r="Q42" s="163">
        <f t="shared" si="8"/>
        <v>87.831102362204717</v>
      </c>
      <c r="R42" s="163">
        <f t="shared" si="1"/>
        <v>23.479192580070336</v>
      </c>
      <c r="S42" t="str">
        <f t="shared" si="9"/>
        <v>Falling</v>
      </c>
      <c r="T42" t="str">
        <f t="shared" si="10"/>
        <v>Falling</v>
      </c>
      <c r="U42" t="str">
        <f t="shared" si="11"/>
        <v>Rising</v>
      </c>
      <c r="V42" t="str">
        <f t="shared" si="12"/>
        <v>Rising</v>
      </c>
    </row>
    <row r="43" spans="1:22" x14ac:dyDescent="0.3">
      <c r="A43" s="90" t="s">
        <v>152</v>
      </c>
      <c r="B43" s="91" t="s">
        <v>153</v>
      </c>
      <c r="C43" s="90" t="s">
        <v>154</v>
      </c>
      <c r="D43" s="94" t="s">
        <v>12</v>
      </c>
      <c r="E43" s="90">
        <v>1</v>
      </c>
      <c r="F43" s="163">
        <f t="shared" si="13"/>
        <v>1196.1099999999999</v>
      </c>
      <c r="G43" s="163">
        <f t="shared" si="14"/>
        <v>1264.54</v>
      </c>
      <c r="H43" s="163">
        <f t="shared" si="15"/>
        <v>1347.82</v>
      </c>
      <c r="I43" s="157">
        <v>1347.82</v>
      </c>
      <c r="J43">
        <f t="shared" si="16"/>
        <v>4504</v>
      </c>
      <c r="K43">
        <f t="shared" si="17"/>
        <v>4148</v>
      </c>
      <c r="L43">
        <f t="shared" si="18"/>
        <v>6040</v>
      </c>
      <c r="M43" s="26">
        <v>5634</v>
      </c>
      <c r="N43" s="163">
        <f t="shared" si="8"/>
        <v>0.26556616341030193</v>
      </c>
      <c r="O43" s="163">
        <f t="shared" si="8"/>
        <v>0.30485535197685631</v>
      </c>
      <c r="P43" s="163">
        <f t="shared" si="8"/>
        <v>0.22314900662251655</v>
      </c>
      <c r="Q43" s="163">
        <f t="shared" si="8"/>
        <v>0.23922967696130634</v>
      </c>
      <c r="R43" s="163">
        <f t="shared" si="1"/>
        <v>0.2582000497427453</v>
      </c>
      <c r="S43" t="str">
        <f t="shared" si="9"/>
        <v>Rising</v>
      </c>
      <c r="T43" t="str">
        <f t="shared" si="10"/>
        <v>Falling</v>
      </c>
      <c r="U43" t="str">
        <f t="shared" si="11"/>
        <v>Falling</v>
      </c>
      <c r="V43" t="str">
        <f t="shared" si="12"/>
        <v>Rising</v>
      </c>
    </row>
    <row r="44" spans="1:22" ht="24.6" x14ac:dyDescent="0.3">
      <c r="A44" s="90" t="s">
        <v>159</v>
      </c>
      <c r="B44" s="91" t="s">
        <v>160</v>
      </c>
      <c r="C44" s="90" t="s">
        <v>161</v>
      </c>
      <c r="D44" s="94" t="s">
        <v>12</v>
      </c>
      <c r="E44" s="90">
        <v>1</v>
      </c>
      <c r="F44" s="163">
        <f t="shared" si="13"/>
        <v>873.01</v>
      </c>
      <c r="G44" s="163">
        <f t="shared" si="14"/>
        <v>987.1</v>
      </c>
      <c r="H44" s="163">
        <f t="shared" si="15"/>
        <v>1000.94</v>
      </c>
      <c r="I44" s="157">
        <v>1223.94</v>
      </c>
      <c r="J44">
        <f t="shared" si="16"/>
        <v>160</v>
      </c>
      <c r="K44">
        <f t="shared" si="17"/>
        <v>193</v>
      </c>
      <c r="L44">
        <f t="shared" si="18"/>
        <v>156</v>
      </c>
      <c r="M44" s="26">
        <v>185</v>
      </c>
      <c r="N44" s="163">
        <f t="shared" si="8"/>
        <v>5.4563125000000001</v>
      </c>
      <c r="O44" s="163">
        <f t="shared" si="8"/>
        <v>5.1145077720207253</v>
      </c>
      <c r="P44" s="163">
        <f t="shared" si="8"/>
        <v>6.4162820512820513</v>
      </c>
      <c r="Q44" s="163">
        <f t="shared" si="8"/>
        <v>6.6158918918918923</v>
      </c>
      <c r="R44" s="163">
        <f t="shared" si="1"/>
        <v>5.9007485537986675</v>
      </c>
      <c r="S44" t="str">
        <f t="shared" si="9"/>
        <v>Falling</v>
      </c>
      <c r="T44" t="str">
        <f t="shared" si="10"/>
        <v>Rising</v>
      </c>
      <c r="U44" t="str">
        <f t="shared" si="11"/>
        <v>Rising</v>
      </c>
      <c r="V44" t="str">
        <f t="shared" si="12"/>
        <v>Rising</v>
      </c>
    </row>
    <row r="45" spans="1:22" ht="24.6" x14ac:dyDescent="0.3">
      <c r="A45" s="90" t="s">
        <v>164</v>
      </c>
      <c r="B45" s="91" t="s">
        <v>165</v>
      </c>
      <c r="C45" s="90" t="s">
        <v>166</v>
      </c>
      <c r="D45" s="94" t="s">
        <v>12</v>
      </c>
      <c r="E45" s="90">
        <v>1</v>
      </c>
      <c r="F45" s="163">
        <f t="shared" si="13"/>
        <v>1161.52</v>
      </c>
      <c r="G45" s="163">
        <f t="shared" si="14"/>
        <v>1304.3800000000001</v>
      </c>
      <c r="H45" s="163">
        <f t="shared" si="15"/>
        <v>1382.83</v>
      </c>
      <c r="I45" s="157">
        <v>1707.9</v>
      </c>
      <c r="J45">
        <f t="shared" si="16"/>
        <v>297</v>
      </c>
      <c r="K45">
        <f t="shared" si="17"/>
        <v>194</v>
      </c>
      <c r="L45">
        <f t="shared" si="18"/>
        <v>274</v>
      </c>
      <c r="M45" s="26">
        <v>433</v>
      </c>
      <c r="N45" s="163">
        <f t="shared" si="8"/>
        <v>3.9108417508417506</v>
      </c>
      <c r="O45" s="163">
        <f t="shared" si="8"/>
        <v>6.723608247422681</v>
      </c>
      <c r="P45" s="163">
        <f t="shared" si="8"/>
        <v>5.0468248175182477</v>
      </c>
      <c r="Q45" s="163">
        <f t="shared" si="8"/>
        <v>3.9443418013856815</v>
      </c>
      <c r="R45" s="163">
        <f t="shared" si="1"/>
        <v>4.9064041542920904</v>
      </c>
      <c r="S45" t="str">
        <f t="shared" si="9"/>
        <v>Rising</v>
      </c>
      <c r="T45" t="str">
        <f t="shared" si="10"/>
        <v>Rising</v>
      </c>
      <c r="U45" t="str">
        <f t="shared" si="11"/>
        <v>Falling</v>
      </c>
      <c r="V45" t="str">
        <f t="shared" si="12"/>
        <v>Falling</v>
      </c>
    </row>
    <row r="46" spans="1:22" ht="24.6" x14ac:dyDescent="0.3">
      <c r="A46" s="90" t="s">
        <v>167</v>
      </c>
      <c r="B46" s="91" t="s">
        <v>168</v>
      </c>
      <c r="C46" s="90" t="s">
        <v>169</v>
      </c>
      <c r="D46" s="94" t="s">
        <v>12</v>
      </c>
      <c r="E46" s="90">
        <v>1</v>
      </c>
      <c r="F46" s="163">
        <f t="shared" si="13"/>
        <v>0</v>
      </c>
      <c r="G46" s="163">
        <f t="shared" si="14"/>
        <v>1191.08</v>
      </c>
      <c r="H46" s="163">
        <f t="shared" si="15"/>
        <v>1323.14</v>
      </c>
      <c r="I46" s="157">
        <v>1665.91</v>
      </c>
      <c r="K46">
        <f t="shared" si="17"/>
        <v>119</v>
      </c>
      <c r="L46">
        <f t="shared" si="18"/>
        <v>126</v>
      </c>
      <c r="M46" s="26">
        <v>58</v>
      </c>
      <c r="O46" s="163">
        <f t="shared" si="8"/>
        <v>10.0090756302521</v>
      </c>
      <c r="P46" s="163">
        <f t="shared" si="8"/>
        <v>10.501111111111111</v>
      </c>
      <c r="Q46" s="163">
        <f t="shared" si="8"/>
        <v>28.722586206896555</v>
      </c>
      <c r="R46" s="163">
        <f t="shared" si="1"/>
        <v>16.410924316086589</v>
      </c>
      <c r="S46" t="str">
        <f t="shared" si="9"/>
        <v>Rising</v>
      </c>
      <c r="T46" t="str">
        <f t="shared" si="10"/>
        <v>Falling</v>
      </c>
      <c r="U46" t="str">
        <f t="shared" si="11"/>
        <v>Rising</v>
      </c>
      <c r="V46" t="str">
        <f t="shared" si="12"/>
        <v>Rising</v>
      </c>
    </row>
    <row r="47" spans="1:22" ht="24.6" x14ac:dyDescent="0.3">
      <c r="A47" s="90" t="s">
        <v>760</v>
      </c>
      <c r="B47" s="91" t="s">
        <v>9</v>
      </c>
      <c r="C47" s="90" t="s">
        <v>172</v>
      </c>
      <c r="D47" s="94" t="s">
        <v>12</v>
      </c>
      <c r="E47" s="106">
        <v>2</v>
      </c>
      <c r="F47" s="166">
        <v>2043.68</v>
      </c>
      <c r="G47" s="166">
        <v>2319.9499999999998</v>
      </c>
      <c r="H47" s="165">
        <v>2723.15</v>
      </c>
      <c r="I47" s="157">
        <v>3623.58</v>
      </c>
      <c r="J47" s="90">
        <v>1574</v>
      </c>
      <c r="K47" s="90">
        <v>2000</v>
      </c>
      <c r="L47" s="26">
        <v>1726</v>
      </c>
      <c r="M47" s="26">
        <v>1448</v>
      </c>
      <c r="N47" s="163">
        <f t="shared" si="8"/>
        <v>1.2983989834815757</v>
      </c>
      <c r="O47" s="163">
        <f t="shared" si="8"/>
        <v>1.159975</v>
      </c>
      <c r="P47" s="163">
        <f t="shared" si="8"/>
        <v>1.5777230590961762</v>
      </c>
      <c r="Q47" s="163">
        <f t="shared" si="8"/>
        <v>2.5024723756906075</v>
      </c>
      <c r="R47" s="163">
        <f t="shared" si="1"/>
        <v>1.6346423545670898</v>
      </c>
      <c r="S47" t="str">
        <f t="shared" si="9"/>
        <v>Falling</v>
      </c>
      <c r="T47" t="str">
        <f t="shared" si="10"/>
        <v>Falling</v>
      </c>
      <c r="U47" t="str">
        <f t="shared" si="11"/>
        <v>Rising</v>
      </c>
      <c r="V47" t="str">
        <f t="shared" si="12"/>
        <v>Rising</v>
      </c>
    </row>
    <row r="48" spans="1:22" x14ac:dyDescent="0.3">
      <c r="A48" s="96" t="s">
        <v>174</v>
      </c>
      <c r="B48" s="97" t="s">
        <v>175</v>
      </c>
      <c r="C48" s="96" t="s">
        <v>27</v>
      </c>
      <c r="D48" s="94" t="s">
        <v>12</v>
      </c>
      <c r="E48" s="90">
        <v>1</v>
      </c>
      <c r="F48" s="163">
        <f t="shared" ref="F48:F79" si="19">VLOOKUP(A48, science2016, 4, FALSE)</f>
        <v>3728.95</v>
      </c>
      <c r="G48" s="163">
        <f t="shared" ref="G48:G79" si="20">VLOOKUP(A48, science2016, 5, FALSE)</f>
        <v>4072.69</v>
      </c>
      <c r="H48" s="163">
        <f t="shared" ref="H48:H79" si="21">VLOOKUP(A48, science2016, 6, FALSE)</f>
        <v>4447.2800000000007</v>
      </c>
      <c r="I48" s="157">
        <v>4714.03</v>
      </c>
      <c r="J48">
        <f t="shared" ref="J48:J79" si="22">VLOOKUP(A48, science2016, 9, FALSE)</f>
        <v>976</v>
      </c>
      <c r="K48">
        <f t="shared" ref="K48:K62" si="23">VLOOKUP(A48, science2016, 10, FALSE)</f>
        <v>827</v>
      </c>
      <c r="L48">
        <f t="shared" ref="L48:L79" si="24">VLOOKUP(A48, science2016, 11, FALSE)</f>
        <v>746</v>
      </c>
      <c r="M48" s="26">
        <v>789</v>
      </c>
      <c r="N48" s="163">
        <f t="shared" si="8"/>
        <v>3.8206454918032784</v>
      </c>
      <c r="O48" s="163">
        <f t="shared" si="8"/>
        <v>4.9246553808948006</v>
      </c>
      <c r="P48" s="163">
        <f t="shared" si="8"/>
        <v>5.9615013404825747</v>
      </c>
      <c r="Q48" s="163">
        <f t="shared" si="8"/>
        <v>5.9746894803548791</v>
      </c>
      <c r="R48" s="163">
        <f t="shared" si="1"/>
        <v>5.1703729233838835</v>
      </c>
      <c r="S48" t="str">
        <f t="shared" si="9"/>
        <v>Falling</v>
      </c>
      <c r="T48" t="str">
        <f t="shared" si="10"/>
        <v>Rising</v>
      </c>
      <c r="U48" t="str">
        <f t="shared" si="11"/>
        <v>Rising</v>
      </c>
      <c r="V48" t="str">
        <f t="shared" si="12"/>
        <v>Rising</v>
      </c>
    </row>
    <row r="49" spans="1:22" ht="24.6" x14ac:dyDescent="0.3">
      <c r="A49" s="96" t="s">
        <v>179</v>
      </c>
      <c r="B49" s="97" t="s">
        <v>180</v>
      </c>
      <c r="C49" s="96" t="s">
        <v>147</v>
      </c>
      <c r="D49" s="94" t="s">
        <v>12</v>
      </c>
      <c r="E49" s="90">
        <v>1</v>
      </c>
      <c r="F49" s="163">
        <f t="shared" si="19"/>
        <v>9887.76</v>
      </c>
      <c r="G49" s="163">
        <f t="shared" si="20"/>
        <v>10361.57</v>
      </c>
      <c r="H49" s="163">
        <f t="shared" si="21"/>
        <v>10857.47</v>
      </c>
      <c r="I49" s="157">
        <v>2448.56</v>
      </c>
      <c r="J49">
        <f t="shared" si="22"/>
        <v>1646</v>
      </c>
      <c r="K49">
        <f t="shared" si="23"/>
        <v>2648</v>
      </c>
      <c r="L49">
        <f t="shared" si="24"/>
        <v>2011</v>
      </c>
      <c r="M49" s="26">
        <v>2395</v>
      </c>
      <c r="N49" s="163">
        <f t="shared" si="8"/>
        <v>6.0071445929526126</v>
      </c>
      <c r="O49" s="163">
        <f t="shared" si="8"/>
        <v>3.912979607250755</v>
      </c>
      <c r="P49" s="163">
        <f t="shared" si="8"/>
        <v>5.3990402784684237</v>
      </c>
      <c r="Q49" s="163">
        <f t="shared" si="8"/>
        <v>1.0223632567849688</v>
      </c>
      <c r="R49" s="163">
        <f t="shared" si="1"/>
        <v>4.0853819338641895</v>
      </c>
      <c r="S49" t="str">
        <f t="shared" si="9"/>
        <v>Falling</v>
      </c>
      <c r="T49" t="str">
        <f t="shared" si="10"/>
        <v>Rising</v>
      </c>
      <c r="U49" t="str">
        <f t="shared" si="11"/>
        <v>Rising</v>
      </c>
      <c r="V49" t="str">
        <f t="shared" si="12"/>
        <v>Falling</v>
      </c>
    </row>
    <row r="50" spans="1:22" x14ac:dyDescent="0.3">
      <c r="A50" s="96" t="s">
        <v>183</v>
      </c>
      <c r="B50" s="97" t="s">
        <v>184</v>
      </c>
      <c r="C50" s="96" t="s">
        <v>27</v>
      </c>
      <c r="D50" s="94" t="s">
        <v>12</v>
      </c>
      <c r="E50" s="90">
        <v>1</v>
      </c>
      <c r="F50" s="163">
        <f t="shared" si="19"/>
        <v>12328.24</v>
      </c>
      <c r="G50" s="163">
        <f t="shared" si="20"/>
        <v>11093.17</v>
      </c>
      <c r="H50" s="163">
        <f t="shared" si="21"/>
        <v>10072.57</v>
      </c>
      <c r="I50" s="157">
        <v>9325.61</v>
      </c>
      <c r="J50">
        <f t="shared" si="22"/>
        <v>818</v>
      </c>
      <c r="K50">
        <f t="shared" si="23"/>
        <v>958</v>
      </c>
      <c r="L50">
        <f t="shared" si="24"/>
        <v>778</v>
      </c>
      <c r="M50" s="26">
        <v>708</v>
      </c>
      <c r="N50" s="163">
        <f t="shared" si="8"/>
        <v>15.07119804400978</v>
      </c>
      <c r="O50" s="163">
        <f t="shared" si="8"/>
        <v>11.579509394572025</v>
      </c>
      <c r="P50" s="163">
        <f t="shared" si="8"/>
        <v>12.946748071979433</v>
      </c>
      <c r="Q50" s="163">
        <f t="shared" si="8"/>
        <v>13.171765536723164</v>
      </c>
      <c r="R50" s="163">
        <f t="shared" si="1"/>
        <v>13.192305261821101</v>
      </c>
      <c r="S50" t="str">
        <f t="shared" si="9"/>
        <v>Falling</v>
      </c>
      <c r="T50" t="str">
        <f t="shared" si="10"/>
        <v>Falling</v>
      </c>
      <c r="U50" t="str">
        <f t="shared" si="11"/>
        <v>Rising</v>
      </c>
      <c r="V50" t="str">
        <f t="shared" si="12"/>
        <v>Rising</v>
      </c>
    </row>
    <row r="51" spans="1:22" x14ac:dyDescent="0.3">
      <c r="A51" s="96" t="s">
        <v>187</v>
      </c>
      <c r="B51" s="97" t="s">
        <v>188</v>
      </c>
      <c r="C51" s="96" t="s">
        <v>27</v>
      </c>
      <c r="D51" s="94" t="s">
        <v>12</v>
      </c>
      <c r="E51" s="90">
        <v>1</v>
      </c>
      <c r="F51" s="163">
        <f t="shared" si="19"/>
        <v>3563.89</v>
      </c>
      <c r="G51" s="163">
        <f t="shared" si="20"/>
        <v>3803.18</v>
      </c>
      <c r="H51" s="163">
        <f t="shared" si="21"/>
        <v>4038.98</v>
      </c>
      <c r="I51" s="157">
        <v>4182.53</v>
      </c>
      <c r="J51">
        <f t="shared" si="22"/>
        <v>349</v>
      </c>
      <c r="K51">
        <f t="shared" si="23"/>
        <v>179</v>
      </c>
      <c r="L51">
        <f t="shared" si="24"/>
        <v>170</v>
      </c>
      <c r="M51" s="26">
        <v>169</v>
      </c>
      <c r="N51" s="163">
        <f t="shared" si="8"/>
        <v>10.211719197707737</v>
      </c>
      <c r="O51" s="163">
        <f t="shared" si="8"/>
        <v>21.246815642458099</v>
      </c>
      <c r="P51" s="163">
        <f t="shared" si="8"/>
        <v>23.758705882352942</v>
      </c>
      <c r="Q51" s="163">
        <f t="shared" si="8"/>
        <v>24.74869822485207</v>
      </c>
      <c r="R51" s="163">
        <f t="shared" si="1"/>
        <v>19.991484736842715</v>
      </c>
      <c r="S51" t="str">
        <f t="shared" si="9"/>
        <v>Falling</v>
      </c>
      <c r="T51" t="str">
        <f t="shared" si="10"/>
        <v>Falling</v>
      </c>
      <c r="U51" t="str">
        <f t="shared" si="11"/>
        <v>Rising</v>
      </c>
      <c r="V51" t="str">
        <f t="shared" si="12"/>
        <v>Rising</v>
      </c>
    </row>
    <row r="52" spans="1:22" ht="24.6" x14ac:dyDescent="0.3">
      <c r="A52" s="90" t="s">
        <v>189</v>
      </c>
      <c r="B52" s="91" t="s">
        <v>190</v>
      </c>
      <c r="C52" s="90" t="s">
        <v>161</v>
      </c>
      <c r="D52" s="94" t="s">
        <v>12</v>
      </c>
      <c r="E52" s="90">
        <v>1</v>
      </c>
      <c r="F52" s="163">
        <f t="shared" si="19"/>
        <v>606.20000000000005</v>
      </c>
      <c r="G52" s="163">
        <f t="shared" si="20"/>
        <v>683.08</v>
      </c>
      <c r="H52" s="163">
        <f t="shared" si="21"/>
        <v>692.64</v>
      </c>
      <c r="I52" s="157">
        <v>846.95</v>
      </c>
      <c r="J52">
        <f t="shared" si="22"/>
        <v>257</v>
      </c>
      <c r="K52">
        <f t="shared" si="23"/>
        <v>228</v>
      </c>
      <c r="L52">
        <f t="shared" si="24"/>
        <v>227</v>
      </c>
      <c r="M52" s="26">
        <v>225</v>
      </c>
      <c r="N52" s="163">
        <f t="shared" si="8"/>
        <v>2.3587548638132296</v>
      </c>
      <c r="O52" s="163">
        <f t="shared" si="8"/>
        <v>2.9959649122807019</v>
      </c>
      <c r="P52" s="163">
        <f t="shared" si="8"/>
        <v>3.0512775330396473</v>
      </c>
      <c r="Q52" s="163">
        <f t="shared" si="8"/>
        <v>3.7642222222222226</v>
      </c>
      <c r="R52" s="163">
        <f t="shared" si="1"/>
        <v>3.0425548828389504</v>
      </c>
      <c r="S52" t="str">
        <f t="shared" si="9"/>
        <v>Falling</v>
      </c>
      <c r="T52" t="str">
        <f t="shared" si="10"/>
        <v>Falling</v>
      </c>
      <c r="U52" t="str">
        <f t="shared" si="11"/>
        <v>Rising</v>
      </c>
      <c r="V52" t="str">
        <f t="shared" si="12"/>
        <v>Rising</v>
      </c>
    </row>
    <row r="53" spans="1:22" x14ac:dyDescent="0.3">
      <c r="A53" s="96" t="s">
        <v>193</v>
      </c>
      <c r="B53" s="97" t="s">
        <v>194</v>
      </c>
      <c r="C53" s="96" t="s">
        <v>27</v>
      </c>
      <c r="D53" s="94" t="s">
        <v>12</v>
      </c>
      <c r="E53" s="90">
        <v>1</v>
      </c>
      <c r="F53" s="163">
        <f t="shared" si="19"/>
        <v>2653.24</v>
      </c>
      <c r="G53" s="163">
        <f t="shared" si="20"/>
        <v>2791.45</v>
      </c>
      <c r="H53" s="163">
        <f t="shared" si="21"/>
        <v>2965.18</v>
      </c>
      <c r="I53" s="157">
        <v>3084.74</v>
      </c>
      <c r="J53">
        <f t="shared" si="22"/>
        <v>395</v>
      </c>
      <c r="K53">
        <f t="shared" si="23"/>
        <v>323</v>
      </c>
      <c r="L53">
        <f t="shared" si="24"/>
        <v>714</v>
      </c>
      <c r="M53" s="26">
        <v>786</v>
      </c>
      <c r="N53" s="163">
        <f t="shared" si="8"/>
        <v>6.7170632911392403</v>
      </c>
      <c r="O53" s="163">
        <f t="shared" si="8"/>
        <v>8.6422600619195045</v>
      </c>
      <c r="P53" s="163">
        <f t="shared" si="8"/>
        <v>4.1529131652661064</v>
      </c>
      <c r="Q53" s="163">
        <f t="shared" si="8"/>
        <v>3.9246055979643764</v>
      </c>
      <c r="R53" s="163">
        <f t="shared" si="1"/>
        <v>5.8592105290723069</v>
      </c>
      <c r="S53" t="str">
        <f t="shared" si="9"/>
        <v>Rising</v>
      </c>
      <c r="T53" t="str">
        <f t="shared" si="10"/>
        <v>Rising</v>
      </c>
      <c r="U53" t="str">
        <f t="shared" si="11"/>
        <v>Falling</v>
      </c>
      <c r="V53" t="str">
        <f t="shared" si="12"/>
        <v>Falling</v>
      </c>
    </row>
    <row r="54" spans="1:22" ht="24.6" x14ac:dyDescent="0.3">
      <c r="A54" s="90" t="s">
        <v>203</v>
      </c>
      <c r="B54" s="91" t="s">
        <v>204</v>
      </c>
      <c r="C54" s="90" t="s">
        <v>205</v>
      </c>
      <c r="D54" s="94" t="s">
        <v>12</v>
      </c>
      <c r="E54" s="90">
        <v>1</v>
      </c>
      <c r="F54" s="163">
        <f t="shared" si="19"/>
        <v>607.05999999999995</v>
      </c>
      <c r="G54" s="163">
        <f t="shared" si="20"/>
        <v>688.31</v>
      </c>
      <c r="H54" s="163">
        <f t="shared" si="21"/>
        <v>749.08</v>
      </c>
      <c r="I54" s="157">
        <v>961.94</v>
      </c>
      <c r="J54">
        <f t="shared" si="22"/>
        <v>759</v>
      </c>
      <c r="K54">
        <f t="shared" si="23"/>
        <v>714</v>
      </c>
      <c r="L54">
        <f t="shared" si="24"/>
        <v>912</v>
      </c>
      <c r="M54" s="26">
        <v>359</v>
      </c>
      <c r="N54" s="163">
        <f t="shared" si="8"/>
        <v>0.79981554677206845</v>
      </c>
      <c r="O54" s="163">
        <f t="shared" si="8"/>
        <v>0.96401960784313723</v>
      </c>
      <c r="P54" s="163">
        <f t="shared" si="8"/>
        <v>0.82135964912280701</v>
      </c>
      <c r="Q54" s="163">
        <f t="shared" si="8"/>
        <v>2.6794986072423401</v>
      </c>
      <c r="R54" s="163">
        <f t="shared" si="1"/>
        <v>1.3161733527450883</v>
      </c>
      <c r="S54" t="str">
        <f t="shared" si="9"/>
        <v>Rising</v>
      </c>
      <c r="T54" t="str">
        <f t="shared" si="10"/>
        <v>Falling</v>
      </c>
      <c r="U54" t="str">
        <f t="shared" si="11"/>
        <v>Falling</v>
      </c>
      <c r="V54" t="str">
        <f t="shared" si="12"/>
        <v>Rising</v>
      </c>
    </row>
    <row r="55" spans="1:22" x14ac:dyDescent="0.3">
      <c r="A55" s="96" t="s">
        <v>214</v>
      </c>
      <c r="B55" s="97" t="s">
        <v>215</v>
      </c>
      <c r="C55" s="96" t="s">
        <v>27</v>
      </c>
      <c r="D55" s="94" t="s">
        <v>12</v>
      </c>
      <c r="E55" s="90">
        <v>1</v>
      </c>
      <c r="F55" s="163">
        <f t="shared" si="19"/>
        <v>1894.49</v>
      </c>
      <c r="G55" s="163">
        <f t="shared" si="20"/>
        <v>2040.94</v>
      </c>
      <c r="H55" s="163">
        <f t="shared" si="21"/>
        <v>2207.6999999999998</v>
      </c>
      <c r="I55" s="157">
        <v>2308.08</v>
      </c>
      <c r="J55">
        <f t="shared" si="22"/>
        <v>109</v>
      </c>
      <c r="K55">
        <f t="shared" si="23"/>
        <v>111</v>
      </c>
      <c r="L55">
        <f t="shared" si="24"/>
        <v>89</v>
      </c>
      <c r="M55" s="26">
        <v>105</v>
      </c>
      <c r="N55" s="163">
        <f t="shared" si="8"/>
        <v>17.380642201834863</v>
      </c>
      <c r="O55" s="163">
        <f t="shared" si="8"/>
        <v>18.386846846846847</v>
      </c>
      <c r="P55" s="163">
        <f t="shared" si="8"/>
        <v>24.805617977528087</v>
      </c>
      <c r="Q55" s="163">
        <f t="shared" si="8"/>
        <v>21.981714285714286</v>
      </c>
      <c r="R55" s="163">
        <f t="shared" si="1"/>
        <v>20.638705327981022</v>
      </c>
      <c r="S55" t="str">
        <f t="shared" si="9"/>
        <v>Falling</v>
      </c>
      <c r="T55" t="str">
        <f t="shared" si="10"/>
        <v>Rising</v>
      </c>
      <c r="U55" t="str">
        <f t="shared" si="11"/>
        <v>Rising</v>
      </c>
      <c r="V55" t="str">
        <f t="shared" si="12"/>
        <v>Falling</v>
      </c>
    </row>
    <row r="56" spans="1:22" ht="24.6" x14ac:dyDescent="0.3">
      <c r="A56" s="96" t="s">
        <v>218</v>
      </c>
      <c r="B56" s="97" t="s">
        <v>219</v>
      </c>
      <c r="C56" s="96" t="s">
        <v>27</v>
      </c>
      <c r="D56" s="94" t="s">
        <v>12</v>
      </c>
      <c r="E56" s="90">
        <v>1</v>
      </c>
      <c r="F56" s="163">
        <f t="shared" si="19"/>
        <v>2181.4699999999998</v>
      </c>
      <c r="G56" s="163">
        <f t="shared" si="20"/>
        <v>2361.9499999999998</v>
      </c>
      <c r="H56" s="163">
        <f t="shared" si="21"/>
        <v>2566.2600000000002</v>
      </c>
      <c r="I56" s="157">
        <v>2695.04</v>
      </c>
      <c r="J56">
        <f t="shared" si="22"/>
        <v>215</v>
      </c>
      <c r="K56">
        <f t="shared" si="23"/>
        <v>224</v>
      </c>
      <c r="L56">
        <f t="shared" si="24"/>
        <v>319</v>
      </c>
      <c r="M56" s="26">
        <v>316</v>
      </c>
      <c r="N56" s="163">
        <f t="shared" si="8"/>
        <v>10.146372093023254</v>
      </c>
      <c r="O56" s="163">
        <f t="shared" si="8"/>
        <v>10.544419642857141</v>
      </c>
      <c r="P56" s="163">
        <f t="shared" si="8"/>
        <v>8.0447021943573667</v>
      </c>
      <c r="Q56" s="163">
        <f t="shared" si="8"/>
        <v>8.5286075949367088</v>
      </c>
      <c r="R56" s="163">
        <f t="shared" si="1"/>
        <v>9.3160253812936169</v>
      </c>
      <c r="S56" t="str">
        <f t="shared" si="9"/>
        <v>Rising</v>
      </c>
      <c r="T56" t="str">
        <f t="shared" si="10"/>
        <v>Falling</v>
      </c>
      <c r="U56" t="str">
        <f t="shared" si="11"/>
        <v>Falling</v>
      </c>
      <c r="V56" t="str">
        <f t="shared" si="12"/>
        <v>Rising</v>
      </c>
    </row>
    <row r="57" spans="1:22" x14ac:dyDescent="0.3">
      <c r="A57" s="96" t="s">
        <v>220</v>
      </c>
      <c r="B57" s="97" t="s">
        <v>221</v>
      </c>
      <c r="C57" s="96" t="s">
        <v>27</v>
      </c>
      <c r="D57" s="94" t="s">
        <v>12</v>
      </c>
      <c r="E57" s="90">
        <v>1</v>
      </c>
      <c r="F57" s="163">
        <f t="shared" si="19"/>
        <v>5627.2</v>
      </c>
      <c r="G57" s="163">
        <f t="shared" si="20"/>
        <v>5444.96</v>
      </c>
      <c r="H57" s="163">
        <f t="shared" si="21"/>
        <v>5326.8</v>
      </c>
      <c r="I57" s="157">
        <v>5036.05</v>
      </c>
      <c r="J57">
        <f t="shared" si="22"/>
        <v>233</v>
      </c>
      <c r="K57">
        <f t="shared" si="23"/>
        <v>343</v>
      </c>
      <c r="L57">
        <f t="shared" si="24"/>
        <v>552</v>
      </c>
      <c r="M57" s="26">
        <v>602</v>
      </c>
      <c r="N57" s="163">
        <f t="shared" si="8"/>
        <v>24.151072961373391</v>
      </c>
      <c r="O57" s="163">
        <f t="shared" si="8"/>
        <v>15.874518950437318</v>
      </c>
      <c r="P57" s="163">
        <f t="shared" si="8"/>
        <v>9.65</v>
      </c>
      <c r="Q57" s="163">
        <f t="shared" si="8"/>
        <v>8.3655315614617951</v>
      </c>
      <c r="R57" s="163">
        <f t="shared" si="1"/>
        <v>14.510280868318125</v>
      </c>
      <c r="S57" t="str">
        <f t="shared" si="9"/>
        <v>Rising</v>
      </c>
      <c r="T57" t="str">
        <f t="shared" si="10"/>
        <v>Rising</v>
      </c>
      <c r="U57" t="str">
        <f t="shared" si="11"/>
        <v>Falling</v>
      </c>
      <c r="V57" t="str">
        <f t="shared" si="12"/>
        <v>Falling</v>
      </c>
    </row>
    <row r="58" spans="1:22" x14ac:dyDescent="0.3">
      <c r="A58" s="96" t="s">
        <v>227</v>
      </c>
      <c r="B58" s="97" t="s">
        <v>228</v>
      </c>
      <c r="C58" s="96" t="s">
        <v>27</v>
      </c>
      <c r="D58" s="94" t="s">
        <v>12</v>
      </c>
      <c r="E58" s="90">
        <v>1</v>
      </c>
      <c r="F58" s="163">
        <f t="shared" si="19"/>
        <v>5687.22</v>
      </c>
      <c r="G58" s="163">
        <f t="shared" si="20"/>
        <v>6070.39</v>
      </c>
      <c r="H58" s="163">
        <f t="shared" si="21"/>
        <v>6505.74</v>
      </c>
      <c r="I58" s="157">
        <v>6768.71</v>
      </c>
      <c r="J58">
        <f t="shared" si="22"/>
        <v>1101</v>
      </c>
      <c r="K58">
        <f t="shared" si="23"/>
        <v>1156</v>
      </c>
      <c r="L58">
        <f t="shared" si="24"/>
        <v>1459</v>
      </c>
      <c r="M58" s="26">
        <v>1041</v>
      </c>
      <c r="N58" s="163">
        <f t="shared" si="8"/>
        <v>5.1655040871934608</v>
      </c>
      <c r="O58" s="163">
        <f t="shared" si="8"/>
        <v>5.2512024221453286</v>
      </c>
      <c r="P58" s="163">
        <f t="shared" si="8"/>
        <v>4.459040438656614</v>
      </c>
      <c r="Q58" s="163">
        <f t="shared" si="8"/>
        <v>6.5021229586935636</v>
      </c>
      <c r="R58" s="163">
        <f t="shared" si="1"/>
        <v>5.3444674766722411</v>
      </c>
      <c r="S58" t="str">
        <f t="shared" si="9"/>
        <v>Rising</v>
      </c>
      <c r="T58" t="str">
        <f t="shared" si="10"/>
        <v>Falling</v>
      </c>
      <c r="U58" t="str">
        <f t="shared" si="11"/>
        <v>Falling</v>
      </c>
      <c r="V58" t="str">
        <f t="shared" si="12"/>
        <v>Rising</v>
      </c>
    </row>
    <row r="59" spans="1:22" x14ac:dyDescent="0.3">
      <c r="A59" s="96" t="s">
        <v>229</v>
      </c>
      <c r="B59" s="97" t="s">
        <v>230</v>
      </c>
      <c r="C59" s="96" t="s">
        <v>27</v>
      </c>
      <c r="D59" s="94" t="s">
        <v>12</v>
      </c>
      <c r="E59" s="90">
        <v>1</v>
      </c>
      <c r="F59" s="163">
        <f t="shared" si="19"/>
        <v>1805.4</v>
      </c>
      <c r="G59" s="163">
        <f t="shared" si="20"/>
        <v>1962.77</v>
      </c>
      <c r="H59" s="163">
        <f t="shared" si="21"/>
        <v>2143.86</v>
      </c>
      <c r="I59" s="157">
        <v>2261.42</v>
      </c>
      <c r="J59">
        <f t="shared" si="22"/>
        <v>145</v>
      </c>
      <c r="K59">
        <f t="shared" si="23"/>
        <v>285</v>
      </c>
      <c r="L59">
        <f t="shared" si="24"/>
        <v>220</v>
      </c>
      <c r="M59" s="26">
        <v>156</v>
      </c>
      <c r="N59" s="163">
        <f t="shared" si="8"/>
        <v>12.451034482758621</v>
      </c>
      <c r="O59" s="163">
        <f t="shared" si="8"/>
        <v>6.886912280701754</v>
      </c>
      <c r="P59" s="163">
        <f t="shared" si="8"/>
        <v>9.7448181818181823</v>
      </c>
      <c r="Q59" s="163">
        <f t="shared" si="8"/>
        <v>14.496282051282051</v>
      </c>
      <c r="R59" s="163">
        <f t="shared" si="1"/>
        <v>10.894761749140152</v>
      </c>
      <c r="S59" t="str">
        <f t="shared" si="9"/>
        <v>Falling</v>
      </c>
      <c r="T59" t="str">
        <f t="shared" si="10"/>
        <v>Falling</v>
      </c>
      <c r="U59" t="str">
        <f t="shared" si="11"/>
        <v>Rising</v>
      </c>
      <c r="V59" t="str">
        <f t="shared" si="12"/>
        <v>Rising</v>
      </c>
    </row>
    <row r="60" spans="1:22" ht="48.6" x14ac:dyDescent="0.3">
      <c r="A60" s="90" t="s">
        <v>234</v>
      </c>
      <c r="B60" s="91" t="s">
        <v>235</v>
      </c>
      <c r="C60" s="90" t="s">
        <v>236</v>
      </c>
      <c r="D60" s="94" t="s">
        <v>12</v>
      </c>
      <c r="E60" s="90">
        <v>1</v>
      </c>
      <c r="F60" s="163">
        <f t="shared" si="19"/>
        <v>377.66</v>
      </c>
      <c r="G60" s="163">
        <f t="shared" si="20"/>
        <v>432.64</v>
      </c>
      <c r="H60" s="163">
        <f t="shared" si="21"/>
        <v>442.39</v>
      </c>
      <c r="I60" s="157">
        <v>587.98</v>
      </c>
      <c r="J60">
        <f t="shared" si="22"/>
        <v>223</v>
      </c>
      <c r="K60">
        <f t="shared" si="23"/>
        <v>258</v>
      </c>
      <c r="L60">
        <f t="shared" si="24"/>
        <v>193</v>
      </c>
      <c r="M60" s="26">
        <v>225</v>
      </c>
      <c r="N60" s="163">
        <f t="shared" si="8"/>
        <v>1.693542600896861</v>
      </c>
      <c r="O60" s="163">
        <f t="shared" si="8"/>
        <v>1.6768992248062016</v>
      </c>
      <c r="P60" s="163">
        <f t="shared" si="8"/>
        <v>2.2921761658031086</v>
      </c>
      <c r="Q60" s="163">
        <f t="shared" si="8"/>
        <v>2.6132444444444447</v>
      </c>
      <c r="R60" s="163">
        <f t="shared" si="1"/>
        <v>2.068965608987654</v>
      </c>
      <c r="S60" t="str">
        <f t="shared" si="9"/>
        <v>Falling</v>
      </c>
      <c r="T60" t="str">
        <f t="shared" si="10"/>
        <v>Rising</v>
      </c>
      <c r="U60" t="str">
        <f t="shared" si="11"/>
        <v>Rising</v>
      </c>
      <c r="V60" t="str">
        <f t="shared" si="12"/>
        <v>Rising</v>
      </c>
    </row>
    <row r="61" spans="1:22" ht="36.6" x14ac:dyDescent="0.3">
      <c r="A61" s="90" t="s">
        <v>724</v>
      </c>
      <c r="B61" s="91" t="s">
        <v>9</v>
      </c>
      <c r="C61" s="90" t="s">
        <v>241</v>
      </c>
      <c r="D61" s="94" t="s">
        <v>12</v>
      </c>
      <c r="E61" s="90">
        <v>3</v>
      </c>
      <c r="F61" s="163">
        <f t="shared" si="19"/>
        <v>1564.45</v>
      </c>
      <c r="G61" s="163">
        <f t="shared" si="20"/>
        <v>1716.69</v>
      </c>
      <c r="H61" s="163">
        <f t="shared" si="21"/>
        <v>1611.18</v>
      </c>
      <c r="I61" s="157">
        <v>2151.41</v>
      </c>
      <c r="J61">
        <f t="shared" si="22"/>
        <v>794</v>
      </c>
      <c r="K61">
        <f t="shared" si="23"/>
        <v>833</v>
      </c>
      <c r="L61">
        <f t="shared" si="24"/>
        <v>1561</v>
      </c>
      <c r="M61" s="26">
        <v>1197</v>
      </c>
      <c r="N61" s="163">
        <f t="shared" si="8"/>
        <v>1.9703400503778339</v>
      </c>
      <c r="O61" s="163">
        <f t="shared" si="8"/>
        <v>2.0608523409363748</v>
      </c>
      <c r="P61" s="163">
        <f t="shared" si="8"/>
        <v>1.0321460602178092</v>
      </c>
      <c r="Q61" s="163">
        <f t="shared" si="8"/>
        <v>1.7973350041771092</v>
      </c>
      <c r="R61" s="163">
        <f t="shared" si="1"/>
        <v>1.7151683639272819</v>
      </c>
      <c r="S61" t="str">
        <f t="shared" si="9"/>
        <v>Rising</v>
      </c>
      <c r="T61" t="str">
        <f t="shared" si="10"/>
        <v>Falling</v>
      </c>
      <c r="U61" t="str">
        <f t="shared" si="11"/>
        <v>Falling</v>
      </c>
      <c r="V61" t="str">
        <f t="shared" si="12"/>
        <v>Rising</v>
      </c>
    </row>
    <row r="62" spans="1:22" x14ac:dyDescent="0.3">
      <c r="A62" s="96" t="s">
        <v>249</v>
      </c>
      <c r="B62" s="97" t="s">
        <v>250</v>
      </c>
      <c r="C62" s="96" t="s">
        <v>27</v>
      </c>
      <c r="D62" s="94" t="s">
        <v>12</v>
      </c>
      <c r="E62" s="90">
        <v>1</v>
      </c>
      <c r="F62" s="163">
        <f t="shared" si="19"/>
        <v>2939.27</v>
      </c>
      <c r="G62" s="163">
        <f t="shared" si="20"/>
        <v>2847.58</v>
      </c>
      <c r="H62" s="163">
        <f t="shared" si="21"/>
        <v>2915.42</v>
      </c>
      <c r="I62" s="157">
        <v>3047.24</v>
      </c>
      <c r="J62">
        <f t="shared" si="22"/>
        <v>714</v>
      </c>
      <c r="K62">
        <f t="shared" si="23"/>
        <v>228</v>
      </c>
      <c r="L62">
        <f t="shared" si="24"/>
        <v>315</v>
      </c>
      <c r="M62" s="26">
        <v>199</v>
      </c>
      <c r="N62" s="163">
        <f t="shared" si="8"/>
        <v>4.1166246498599444</v>
      </c>
      <c r="O62" s="163">
        <f t="shared" si="8"/>
        <v>12.48938596491228</v>
      </c>
      <c r="P62" s="163">
        <f t="shared" si="8"/>
        <v>9.255301587301588</v>
      </c>
      <c r="Q62" s="163">
        <f t="shared" si="8"/>
        <v>15.312763819095476</v>
      </c>
      <c r="R62" s="163">
        <f t="shared" si="1"/>
        <v>10.293519005292321</v>
      </c>
      <c r="S62" t="str">
        <f t="shared" si="9"/>
        <v>Rising</v>
      </c>
      <c r="T62" t="str">
        <f t="shared" si="10"/>
        <v>Falling</v>
      </c>
      <c r="U62" t="str">
        <f t="shared" si="11"/>
        <v>Falling</v>
      </c>
      <c r="V62" t="str">
        <f t="shared" si="12"/>
        <v>Rising</v>
      </c>
    </row>
    <row r="63" spans="1:22" x14ac:dyDescent="0.3">
      <c r="A63" s="42" t="s">
        <v>254</v>
      </c>
      <c r="B63" s="91" t="s">
        <v>255</v>
      </c>
      <c r="C63" s="42" t="s">
        <v>256</v>
      </c>
      <c r="D63" s="44" t="s">
        <v>12</v>
      </c>
      <c r="E63" s="44">
        <v>1</v>
      </c>
      <c r="F63" s="163">
        <f t="shared" si="19"/>
        <v>0</v>
      </c>
      <c r="G63" s="163">
        <f t="shared" si="20"/>
        <v>844.56</v>
      </c>
      <c r="H63" s="163">
        <f t="shared" si="21"/>
        <v>802.86</v>
      </c>
      <c r="I63" s="157">
        <v>1040.48</v>
      </c>
      <c r="J63">
        <f t="shared" si="22"/>
        <v>34</v>
      </c>
      <c r="L63">
        <f t="shared" si="24"/>
        <v>16</v>
      </c>
      <c r="M63" s="26">
        <v>41</v>
      </c>
      <c r="N63" s="163">
        <f t="shared" si="8"/>
        <v>0</v>
      </c>
      <c r="O63" s="163">
        <v>844.56</v>
      </c>
      <c r="P63" s="163">
        <f t="shared" si="8"/>
        <v>50.178750000000001</v>
      </c>
      <c r="Q63" s="163">
        <f t="shared" si="8"/>
        <v>25.377560975609757</v>
      </c>
      <c r="R63" s="163">
        <f t="shared" si="1"/>
        <v>230.02907774390243</v>
      </c>
      <c r="S63" t="str">
        <f t="shared" si="9"/>
        <v>Rising</v>
      </c>
      <c r="T63" t="str">
        <f t="shared" si="10"/>
        <v>Rising</v>
      </c>
      <c r="U63" t="str">
        <f t="shared" si="11"/>
        <v>Falling</v>
      </c>
      <c r="V63" t="str">
        <f t="shared" si="12"/>
        <v>Falling</v>
      </c>
    </row>
    <row r="64" spans="1:22" x14ac:dyDescent="0.3">
      <c r="A64" s="96" t="s">
        <v>267</v>
      </c>
      <c r="B64" s="97" t="s">
        <v>9</v>
      </c>
      <c r="C64" s="96" t="s">
        <v>27</v>
      </c>
      <c r="D64" s="94" t="s">
        <v>12</v>
      </c>
      <c r="E64" s="90">
        <v>2</v>
      </c>
      <c r="F64" s="163">
        <f t="shared" si="19"/>
        <v>1424.62</v>
      </c>
      <c r="G64" s="163">
        <f t="shared" si="20"/>
        <v>1515.74</v>
      </c>
      <c r="H64" s="163">
        <f t="shared" si="21"/>
        <v>1676.4099999999999</v>
      </c>
      <c r="I64" s="157">
        <v>1761.01</v>
      </c>
      <c r="J64">
        <f t="shared" si="22"/>
        <v>409</v>
      </c>
      <c r="K64">
        <f t="shared" ref="K64:K95" si="25">VLOOKUP(A64, science2016, 10, FALSE)</f>
        <v>425</v>
      </c>
      <c r="L64">
        <f t="shared" si="24"/>
        <v>551</v>
      </c>
      <c r="M64" s="26">
        <v>363</v>
      </c>
      <c r="N64" s="163">
        <f t="shared" si="8"/>
        <v>3.483178484107579</v>
      </c>
      <c r="O64" s="163">
        <f t="shared" si="8"/>
        <v>3.5664470588235293</v>
      </c>
      <c r="P64" s="163">
        <f t="shared" si="8"/>
        <v>3.0424863883847548</v>
      </c>
      <c r="Q64" s="163">
        <f t="shared" si="8"/>
        <v>4.8512672176308538</v>
      </c>
      <c r="R64" s="163">
        <f t="shared" si="1"/>
        <v>3.7358447872366791</v>
      </c>
      <c r="S64" t="str">
        <f t="shared" si="9"/>
        <v>Rising</v>
      </c>
      <c r="T64" t="str">
        <f t="shared" si="10"/>
        <v>Falling</v>
      </c>
      <c r="U64" t="str">
        <f t="shared" si="11"/>
        <v>Falling</v>
      </c>
      <c r="V64" t="str">
        <f t="shared" si="12"/>
        <v>Rising</v>
      </c>
    </row>
    <row r="65" spans="1:22" ht="24.6" x14ac:dyDescent="0.3">
      <c r="A65" s="96" t="s">
        <v>269</v>
      </c>
      <c r="B65" s="97" t="s">
        <v>270</v>
      </c>
      <c r="C65" s="96" t="s">
        <v>27</v>
      </c>
      <c r="D65" s="94" t="s">
        <v>12</v>
      </c>
      <c r="E65" s="90">
        <v>1</v>
      </c>
      <c r="F65" s="163">
        <f t="shared" si="19"/>
        <v>1237.03</v>
      </c>
      <c r="G65" s="163">
        <f t="shared" si="20"/>
        <v>1363.08</v>
      </c>
      <c r="H65" s="163">
        <f t="shared" si="21"/>
        <v>1507.46</v>
      </c>
      <c r="I65" s="157">
        <v>1616.48</v>
      </c>
      <c r="J65">
        <f t="shared" si="22"/>
        <v>510</v>
      </c>
      <c r="K65">
        <f t="shared" si="25"/>
        <v>623</v>
      </c>
      <c r="L65">
        <f t="shared" si="24"/>
        <v>885</v>
      </c>
      <c r="M65" s="26">
        <v>1042</v>
      </c>
      <c r="N65" s="163">
        <f t="shared" si="8"/>
        <v>2.4255490196078431</v>
      </c>
      <c r="O65" s="163">
        <f t="shared" si="8"/>
        <v>2.1879293739967896</v>
      </c>
      <c r="P65" s="163">
        <f t="shared" si="8"/>
        <v>1.7033446327683617</v>
      </c>
      <c r="Q65" s="163">
        <f t="shared" si="8"/>
        <v>1.5513243761996161</v>
      </c>
      <c r="R65" s="163">
        <f t="shared" si="1"/>
        <v>1.9670368506431526</v>
      </c>
      <c r="S65" t="str">
        <f t="shared" si="9"/>
        <v>Rising</v>
      </c>
      <c r="T65" t="str">
        <f t="shared" si="10"/>
        <v>Rising</v>
      </c>
      <c r="U65" t="str">
        <f t="shared" si="11"/>
        <v>Falling</v>
      </c>
      <c r="V65" t="str">
        <f t="shared" si="12"/>
        <v>Falling</v>
      </c>
    </row>
    <row r="66" spans="1:22" x14ac:dyDescent="0.3">
      <c r="A66" s="96" t="s">
        <v>275</v>
      </c>
      <c r="B66" s="97" t="s">
        <v>276</v>
      </c>
      <c r="C66" s="96" t="s">
        <v>27</v>
      </c>
      <c r="D66" s="94" t="s">
        <v>12</v>
      </c>
      <c r="E66" s="90">
        <v>1</v>
      </c>
      <c r="F66" s="163">
        <f t="shared" si="19"/>
        <v>10132.69</v>
      </c>
      <c r="G66" s="163">
        <f t="shared" si="20"/>
        <v>10361.049999999999</v>
      </c>
      <c r="H66" s="163">
        <f t="shared" si="21"/>
        <v>10706.16</v>
      </c>
      <c r="I66" s="157">
        <v>10695.08</v>
      </c>
      <c r="J66">
        <f t="shared" si="22"/>
        <v>1096</v>
      </c>
      <c r="K66">
        <f t="shared" si="25"/>
        <v>1273</v>
      </c>
      <c r="L66">
        <f t="shared" si="24"/>
        <v>1485</v>
      </c>
      <c r="M66" s="26">
        <v>1104</v>
      </c>
      <c r="N66" s="163">
        <f t="shared" si="8"/>
        <v>9.2451551094890512</v>
      </c>
      <c r="O66" s="163">
        <f t="shared" si="8"/>
        <v>8.1390809112333073</v>
      </c>
      <c r="P66" s="163">
        <f t="shared" si="8"/>
        <v>7.2095353535353537</v>
      </c>
      <c r="Q66" s="163">
        <f t="shared" si="8"/>
        <v>9.6875724637681166</v>
      </c>
      <c r="R66" s="163">
        <f t="shared" si="1"/>
        <v>8.5703359595064583</v>
      </c>
      <c r="S66" t="str">
        <f t="shared" si="9"/>
        <v>Rising</v>
      </c>
      <c r="T66" t="str">
        <f t="shared" si="10"/>
        <v>Falling</v>
      </c>
      <c r="U66" t="str">
        <f t="shared" si="11"/>
        <v>Falling</v>
      </c>
      <c r="V66" t="str">
        <f t="shared" si="12"/>
        <v>Rising</v>
      </c>
    </row>
    <row r="67" spans="1:22" x14ac:dyDescent="0.3">
      <c r="A67" s="96" t="s">
        <v>286</v>
      </c>
      <c r="B67" s="97" t="s">
        <v>287</v>
      </c>
      <c r="C67" s="96" t="s">
        <v>27</v>
      </c>
      <c r="D67" s="94" t="s">
        <v>12</v>
      </c>
      <c r="E67" s="90">
        <v>1</v>
      </c>
      <c r="F67" s="163">
        <f t="shared" si="19"/>
        <v>4173.5</v>
      </c>
      <c r="G67" s="163">
        <f t="shared" si="20"/>
        <v>4474.6099999999997</v>
      </c>
      <c r="H67" s="163">
        <f t="shared" si="21"/>
        <v>4797.3999999999996</v>
      </c>
      <c r="I67" s="157">
        <v>5061.66</v>
      </c>
      <c r="J67">
        <f t="shared" si="22"/>
        <v>359</v>
      </c>
      <c r="K67">
        <f t="shared" si="25"/>
        <v>394</v>
      </c>
      <c r="L67">
        <f t="shared" si="24"/>
        <v>416</v>
      </c>
      <c r="M67" s="26">
        <v>383</v>
      </c>
      <c r="N67" s="163">
        <f t="shared" ref="N67:Q130" si="26">F67/J67</f>
        <v>11.625348189415043</v>
      </c>
      <c r="O67" s="163">
        <f t="shared" si="26"/>
        <v>11.356878172588832</v>
      </c>
      <c r="P67" s="163">
        <f t="shared" si="26"/>
        <v>11.532211538461537</v>
      </c>
      <c r="Q67" s="163">
        <f t="shared" si="26"/>
        <v>13.215822454308094</v>
      </c>
      <c r="R67" s="163">
        <f t="shared" ref="R67:R130" si="27">AVERAGE(N67:Q67)</f>
        <v>11.932565088693377</v>
      </c>
      <c r="S67" t="str">
        <f t="shared" ref="S67:S130" si="28">IF(L67&lt;K67,"Falling","Rising")</f>
        <v>Rising</v>
      </c>
      <c r="T67" t="str">
        <f t="shared" ref="T67:T130" si="29">IF(M67&lt;L67,"Falling","Rising")</f>
        <v>Falling</v>
      </c>
      <c r="U67" t="str">
        <f t="shared" ref="U67:U130" si="30">IF(P67&lt;O67,"Falling","Rising")</f>
        <v>Rising</v>
      </c>
      <c r="V67" t="str">
        <f t="shared" ref="V67:V130" si="31">IF(Q67&lt;P67,"Falling","Rising")</f>
        <v>Rising</v>
      </c>
    </row>
    <row r="68" spans="1:22" ht="24.6" x14ac:dyDescent="0.3">
      <c r="A68" s="90" t="s">
        <v>288</v>
      </c>
      <c r="B68" s="91" t="s">
        <v>289</v>
      </c>
      <c r="C68" s="90" t="s">
        <v>290</v>
      </c>
      <c r="D68" s="94" t="s">
        <v>12</v>
      </c>
      <c r="E68" s="90">
        <v>1</v>
      </c>
      <c r="F68" s="163">
        <f t="shared" si="19"/>
        <v>650.57000000000005</v>
      </c>
      <c r="G68" s="163">
        <f t="shared" si="20"/>
        <v>724.27</v>
      </c>
      <c r="H68" s="163">
        <f t="shared" si="21"/>
        <v>845.08</v>
      </c>
      <c r="I68" s="157">
        <v>884.59</v>
      </c>
      <c r="J68">
        <f t="shared" si="22"/>
        <v>73</v>
      </c>
      <c r="K68">
        <f t="shared" si="25"/>
        <v>62</v>
      </c>
      <c r="L68">
        <f t="shared" si="24"/>
        <v>49</v>
      </c>
      <c r="M68" s="26">
        <v>41</v>
      </c>
      <c r="N68" s="163">
        <f t="shared" si="26"/>
        <v>8.9119178082191794</v>
      </c>
      <c r="O68" s="163">
        <f t="shared" si="26"/>
        <v>11.681774193548387</v>
      </c>
      <c r="P68" s="163">
        <f t="shared" si="26"/>
        <v>17.2465306122449</v>
      </c>
      <c r="Q68" s="163">
        <f t="shared" si="26"/>
        <v>21.575365853658539</v>
      </c>
      <c r="R68" s="163">
        <f t="shared" si="27"/>
        <v>14.85389711691775</v>
      </c>
      <c r="S68" t="str">
        <f t="shared" si="28"/>
        <v>Falling</v>
      </c>
      <c r="T68" t="str">
        <f t="shared" si="29"/>
        <v>Falling</v>
      </c>
      <c r="U68" t="str">
        <f t="shared" si="30"/>
        <v>Rising</v>
      </c>
      <c r="V68" t="str">
        <f t="shared" si="31"/>
        <v>Rising</v>
      </c>
    </row>
    <row r="69" spans="1:22" x14ac:dyDescent="0.3">
      <c r="A69" s="90" t="s">
        <v>297</v>
      </c>
      <c r="B69" s="91" t="s">
        <v>298</v>
      </c>
      <c r="C69" s="90" t="s">
        <v>299</v>
      </c>
      <c r="D69" s="94" t="s">
        <v>12</v>
      </c>
      <c r="E69" s="90">
        <v>1</v>
      </c>
      <c r="F69" s="163">
        <f t="shared" si="19"/>
        <v>804.12</v>
      </c>
      <c r="G69" s="163">
        <f t="shared" si="20"/>
        <v>911.52</v>
      </c>
      <c r="H69" s="163">
        <f t="shared" si="21"/>
        <v>914.03</v>
      </c>
      <c r="I69" s="157">
        <v>1191.95</v>
      </c>
      <c r="J69">
        <f t="shared" si="22"/>
        <v>543</v>
      </c>
      <c r="K69">
        <f t="shared" si="25"/>
        <v>651</v>
      </c>
      <c r="L69">
        <f t="shared" si="24"/>
        <v>739</v>
      </c>
      <c r="M69" s="26">
        <v>415</v>
      </c>
      <c r="N69" s="163">
        <f t="shared" si="26"/>
        <v>1.4808839779005525</v>
      </c>
      <c r="O69" s="163">
        <f t="shared" si="26"/>
        <v>1.4001843317972349</v>
      </c>
      <c r="P69" s="163">
        <f t="shared" si="26"/>
        <v>1.2368470906630582</v>
      </c>
      <c r="Q69" s="163">
        <f t="shared" si="26"/>
        <v>2.8721686746987953</v>
      </c>
      <c r="R69" s="163">
        <f t="shared" si="27"/>
        <v>1.7475210187649104</v>
      </c>
      <c r="S69" t="str">
        <f t="shared" si="28"/>
        <v>Rising</v>
      </c>
      <c r="T69" t="str">
        <f t="shared" si="29"/>
        <v>Falling</v>
      </c>
      <c r="U69" t="str">
        <f t="shared" si="30"/>
        <v>Falling</v>
      </c>
      <c r="V69" t="str">
        <f t="shared" si="31"/>
        <v>Rising</v>
      </c>
    </row>
    <row r="70" spans="1:22" x14ac:dyDescent="0.3">
      <c r="A70" s="96" t="s">
        <v>311</v>
      </c>
      <c r="B70" s="97" t="s">
        <v>312</v>
      </c>
      <c r="C70" s="96" t="s">
        <v>27</v>
      </c>
      <c r="D70" s="94" t="s">
        <v>12</v>
      </c>
      <c r="E70" s="90">
        <v>1</v>
      </c>
      <c r="F70" s="163">
        <f t="shared" si="19"/>
        <v>3209.39</v>
      </c>
      <c r="G70" s="163">
        <f t="shared" si="20"/>
        <v>3472.08</v>
      </c>
      <c r="H70" s="163">
        <f t="shared" si="21"/>
        <v>3557.46</v>
      </c>
      <c r="I70" s="157">
        <v>3753.47</v>
      </c>
      <c r="J70">
        <f t="shared" si="22"/>
        <v>3033</v>
      </c>
      <c r="K70">
        <f t="shared" si="25"/>
        <v>2661</v>
      </c>
      <c r="L70">
        <f t="shared" si="24"/>
        <v>2647</v>
      </c>
      <c r="M70" s="26">
        <v>3836</v>
      </c>
      <c r="N70" s="163">
        <f t="shared" si="26"/>
        <v>1.0581569403231124</v>
      </c>
      <c r="O70" s="163">
        <f t="shared" si="26"/>
        <v>1.304802705749718</v>
      </c>
      <c r="P70" s="163">
        <f t="shared" si="26"/>
        <v>1.3439591990933133</v>
      </c>
      <c r="Q70" s="163">
        <f t="shared" si="26"/>
        <v>0.97848540145985397</v>
      </c>
      <c r="R70" s="163">
        <f t="shared" si="27"/>
        <v>1.1713510616564995</v>
      </c>
      <c r="S70" t="str">
        <f t="shared" si="28"/>
        <v>Falling</v>
      </c>
      <c r="T70" t="str">
        <f t="shared" si="29"/>
        <v>Rising</v>
      </c>
      <c r="U70" t="str">
        <f t="shared" si="30"/>
        <v>Rising</v>
      </c>
      <c r="V70" t="str">
        <f t="shared" si="31"/>
        <v>Falling</v>
      </c>
    </row>
    <row r="71" spans="1:22" x14ac:dyDescent="0.3">
      <c r="A71" s="96" t="s">
        <v>321</v>
      </c>
      <c r="B71" s="97" t="s">
        <v>322</v>
      </c>
      <c r="C71" s="96" t="s">
        <v>27</v>
      </c>
      <c r="D71" s="94" t="s">
        <v>12</v>
      </c>
      <c r="E71" s="90">
        <v>1</v>
      </c>
      <c r="F71" s="163">
        <f t="shared" si="19"/>
        <v>1117.93</v>
      </c>
      <c r="G71" s="163">
        <f t="shared" si="20"/>
        <v>1215.92</v>
      </c>
      <c r="H71" s="163">
        <f t="shared" si="21"/>
        <v>1320.6599999999999</v>
      </c>
      <c r="I71" s="157">
        <v>1393.26</v>
      </c>
      <c r="J71">
        <f t="shared" si="22"/>
        <v>911</v>
      </c>
      <c r="K71">
        <f t="shared" si="25"/>
        <v>364</v>
      </c>
      <c r="L71">
        <f t="shared" si="24"/>
        <v>342</v>
      </c>
      <c r="M71" s="26">
        <v>404</v>
      </c>
      <c r="N71" s="163">
        <f t="shared" si="26"/>
        <v>1.2271459934138311</v>
      </c>
      <c r="O71" s="163">
        <f t="shared" si="26"/>
        <v>3.3404395604395605</v>
      </c>
      <c r="P71" s="163">
        <f t="shared" si="26"/>
        <v>3.8615789473684208</v>
      </c>
      <c r="Q71" s="163">
        <f t="shared" si="26"/>
        <v>3.4486633663366337</v>
      </c>
      <c r="R71" s="163">
        <f t="shared" si="27"/>
        <v>2.9694569668896116</v>
      </c>
      <c r="S71" t="str">
        <f t="shared" si="28"/>
        <v>Falling</v>
      </c>
      <c r="T71" t="str">
        <f t="shared" si="29"/>
        <v>Rising</v>
      </c>
      <c r="U71" t="str">
        <f t="shared" si="30"/>
        <v>Rising</v>
      </c>
      <c r="V71" t="str">
        <f t="shared" si="31"/>
        <v>Falling</v>
      </c>
    </row>
    <row r="72" spans="1:22" x14ac:dyDescent="0.3">
      <c r="A72" s="96" t="s">
        <v>323</v>
      </c>
      <c r="B72" s="97" t="s">
        <v>324</v>
      </c>
      <c r="C72" s="96" t="s">
        <v>27</v>
      </c>
      <c r="D72" s="94" t="s">
        <v>12</v>
      </c>
      <c r="E72" s="90">
        <v>1</v>
      </c>
      <c r="F72" s="163">
        <f t="shared" si="19"/>
        <v>1725.67</v>
      </c>
      <c r="G72" s="163">
        <f t="shared" si="20"/>
        <v>1850.56</v>
      </c>
      <c r="H72" s="163">
        <f t="shared" si="21"/>
        <v>1983.35</v>
      </c>
      <c r="I72" s="157">
        <v>2072.96</v>
      </c>
      <c r="J72">
        <f t="shared" si="22"/>
        <v>339</v>
      </c>
      <c r="K72">
        <f t="shared" si="25"/>
        <v>442</v>
      </c>
      <c r="L72">
        <f t="shared" si="24"/>
        <v>469</v>
      </c>
      <c r="M72" s="26">
        <v>417</v>
      </c>
      <c r="N72" s="163">
        <f t="shared" si="26"/>
        <v>5.0904719764011803</v>
      </c>
      <c r="O72" s="163">
        <f t="shared" si="26"/>
        <v>4.1867873303167418</v>
      </c>
      <c r="P72" s="163">
        <f t="shared" si="26"/>
        <v>4.2288912579957358</v>
      </c>
      <c r="Q72" s="163">
        <f t="shared" si="26"/>
        <v>4.9711270983213431</v>
      </c>
      <c r="R72" s="163">
        <f t="shared" si="27"/>
        <v>4.6193194157587509</v>
      </c>
      <c r="S72" t="str">
        <f t="shared" si="28"/>
        <v>Rising</v>
      </c>
      <c r="T72" t="str">
        <f t="shared" si="29"/>
        <v>Falling</v>
      </c>
      <c r="U72" t="str">
        <f t="shared" si="30"/>
        <v>Rising</v>
      </c>
      <c r="V72" t="str">
        <f t="shared" si="31"/>
        <v>Rising</v>
      </c>
    </row>
    <row r="73" spans="1:22" x14ac:dyDescent="0.3">
      <c r="A73" s="96" t="s">
        <v>330</v>
      </c>
      <c r="B73" s="97" t="s">
        <v>331</v>
      </c>
      <c r="C73" s="96" t="s">
        <v>27</v>
      </c>
      <c r="D73" s="94" t="s">
        <v>12</v>
      </c>
      <c r="E73" s="90">
        <v>1</v>
      </c>
      <c r="F73" s="163">
        <f t="shared" si="19"/>
        <v>1699.4</v>
      </c>
      <c r="G73" s="163">
        <f t="shared" si="20"/>
        <v>1829.4</v>
      </c>
      <c r="H73" s="163">
        <f t="shared" si="21"/>
        <v>1981.49</v>
      </c>
      <c r="I73" s="157">
        <v>2071.14</v>
      </c>
      <c r="J73">
        <f t="shared" si="22"/>
        <v>157</v>
      </c>
      <c r="K73">
        <f t="shared" si="25"/>
        <v>103</v>
      </c>
      <c r="L73">
        <f t="shared" si="24"/>
        <v>101</v>
      </c>
      <c r="M73" s="26">
        <v>145</v>
      </c>
      <c r="N73" s="163">
        <f t="shared" si="26"/>
        <v>10.824203821656052</v>
      </c>
      <c r="O73" s="163">
        <f t="shared" si="26"/>
        <v>17.761165048543692</v>
      </c>
      <c r="P73" s="163">
        <f t="shared" si="26"/>
        <v>19.61871287128713</v>
      </c>
      <c r="Q73" s="163">
        <f t="shared" si="26"/>
        <v>14.283724137931033</v>
      </c>
      <c r="R73" s="163">
        <f t="shared" si="27"/>
        <v>15.621951469854476</v>
      </c>
      <c r="S73" t="str">
        <f t="shared" si="28"/>
        <v>Falling</v>
      </c>
      <c r="T73" t="str">
        <f t="shared" si="29"/>
        <v>Rising</v>
      </c>
      <c r="U73" t="str">
        <f t="shared" si="30"/>
        <v>Rising</v>
      </c>
      <c r="V73" t="str">
        <f t="shared" si="31"/>
        <v>Falling</v>
      </c>
    </row>
    <row r="74" spans="1:22" x14ac:dyDescent="0.3">
      <c r="A74" s="96" t="s">
        <v>332</v>
      </c>
      <c r="B74" s="97" t="s">
        <v>333</v>
      </c>
      <c r="C74" s="96" t="s">
        <v>27</v>
      </c>
      <c r="D74" s="94" t="s">
        <v>12</v>
      </c>
      <c r="E74" s="90">
        <v>1</v>
      </c>
      <c r="F74" s="163">
        <f t="shared" si="19"/>
        <v>8263.5400000000009</v>
      </c>
      <c r="G74" s="163">
        <f t="shared" si="20"/>
        <v>7435.31</v>
      </c>
      <c r="H74" s="163">
        <f t="shared" si="21"/>
        <v>6751.67</v>
      </c>
      <c r="I74" s="157">
        <v>5922.5</v>
      </c>
      <c r="J74">
        <f t="shared" si="22"/>
        <v>525</v>
      </c>
      <c r="K74">
        <f t="shared" si="25"/>
        <v>564</v>
      </c>
      <c r="L74">
        <f t="shared" si="24"/>
        <v>567</v>
      </c>
      <c r="M74" s="26">
        <v>491</v>
      </c>
      <c r="N74" s="163">
        <f t="shared" si="26"/>
        <v>15.740076190476191</v>
      </c>
      <c r="O74" s="163">
        <f t="shared" si="26"/>
        <v>13.18317375886525</v>
      </c>
      <c r="P74" s="163">
        <f t="shared" si="26"/>
        <v>11.907707231040565</v>
      </c>
      <c r="Q74" s="163">
        <f t="shared" si="26"/>
        <v>12.062118126272912</v>
      </c>
      <c r="R74" s="163">
        <f t="shared" si="27"/>
        <v>13.223268826663729</v>
      </c>
      <c r="S74" t="str">
        <f t="shared" si="28"/>
        <v>Rising</v>
      </c>
      <c r="T74" t="str">
        <f t="shared" si="29"/>
        <v>Falling</v>
      </c>
      <c r="U74" t="str">
        <f t="shared" si="30"/>
        <v>Falling</v>
      </c>
      <c r="V74" t="str">
        <f t="shared" si="31"/>
        <v>Rising</v>
      </c>
    </row>
    <row r="75" spans="1:22" x14ac:dyDescent="0.3">
      <c r="A75" s="62" t="s">
        <v>745</v>
      </c>
      <c r="B75" s="137"/>
      <c r="C75" s="62" t="s">
        <v>279</v>
      </c>
      <c r="D75" s="26" t="s">
        <v>12</v>
      </c>
      <c r="E75" s="26">
        <v>70</v>
      </c>
      <c r="F75" s="163">
        <f t="shared" si="19"/>
        <v>0</v>
      </c>
      <c r="G75" s="163">
        <f t="shared" si="20"/>
        <v>0</v>
      </c>
      <c r="H75" s="163">
        <f t="shared" si="21"/>
        <v>45077.97</v>
      </c>
      <c r="I75" s="157">
        <v>48680.55</v>
      </c>
      <c r="J75">
        <f t="shared" si="22"/>
        <v>0</v>
      </c>
      <c r="K75">
        <f t="shared" si="25"/>
        <v>0</v>
      </c>
      <c r="L75">
        <f t="shared" si="24"/>
        <v>20840</v>
      </c>
      <c r="M75" s="26">
        <v>29149</v>
      </c>
      <c r="P75" s="163">
        <f t="shared" si="26"/>
        <v>2.1630503838771595</v>
      </c>
      <c r="Q75" s="163">
        <f t="shared" si="26"/>
        <v>1.6700590071700574</v>
      </c>
      <c r="R75" s="163">
        <f t="shared" si="27"/>
        <v>1.9165546955236086</v>
      </c>
      <c r="S75" t="str">
        <f t="shared" si="28"/>
        <v>Rising</v>
      </c>
      <c r="T75" t="str">
        <f t="shared" si="29"/>
        <v>Rising</v>
      </c>
      <c r="U75" t="str">
        <f t="shared" si="30"/>
        <v>Rising</v>
      </c>
      <c r="V75" t="str">
        <f t="shared" si="31"/>
        <v>Falling</v>
      </c>
    </row>
    <row r="76" spans="1:22" x14ac:dyDescent="0.3">
      <c r="A76" s="96" t="s">
        <v>343</v>
      </c>
      <c r="B76" s="97" t="s">
        <v>344</v>
      </c>
      <c r="C76" s="96" t="s">
        <v>27</v>
      </c>
      <c r="D76" s="94" t="s">
        <v>12</v>
      </c>
      <c r="E76" s="90">
        <v>1</v>
      </c>
      <c r="F76" s="163">
        <f t="shared" si="19"/>
        <v>896.6</v>
      </c>
      <c r="G76" s="163">
        <f t="shared" si="20"/>
        <v>974.95</v>
      </c>
      <c r="H76" s="163">
        <f t="shared" si="21"/>
        <v>1064.42</v>
      </c>
      <c r="I76" s="157">
        <v>1127.96</v>
      </c>
      <c r="J76">
        <f t="shared" si="22"/>
        <v>1221</v>
      </c>
      <c r="K76">
        <f t="shared" si="25"/>
        <v>1579</v>
      </c>
      <c r="L76">
        <f t="shared" si="24"/>
        <v>1267</v>
      </c>
      <c r="M76" s="26">
        <v>1711</v>
      </c>
      <c r="N76" s="163">
        <f t="shared" si="26"/>
        <v>0.73431613431613429</v>
      </c>
      <c r="O76" s="163">
        <f t="shared" si="26"/>
        <v>0.6174477517416086</v>
      </c>
      <c r="P76" s="163">
        <f t="shared" si="26"/>
        <v>0.84011049723756914</v>
      </c>
      <c r="Q76" s="163">
        <f t="shared" si="26"/>
        <v>0.65924021040327296</v>
      </c>
      <c r="R76" s="163">
        <f t="shared" si="27"/>
        <v>0.71277864842464622</v>
      </c>
      <c r="S76" t="str">
        <f t="shared" si="28"/>
        <v>Falling</v>
      </c>
      <c r="T76" t="str">
        <f t="shared" si="29"/>
        <v>Rising</v>
      </c>
      <c r="U76" t="str">
        <f t="shared" si="30"/>
        <v>Rising</v>
      </c>
      <c r="V76" t="str">
        <f t="shared" si="31"/>
        <v>Falling</v>
      </c>
    </row>
    <row r="77" spans="1:22" x14ac:dyDescent="0.3">
      <c r="A77" s="96" t="s">
        <v>345</v>
      </c>
      <c r="B77" s="97" t="s">
        <v>346</v>
      </c>
      <c r="C77" s="96" t="s">
        <v>27</v>
      </c>
      <c r="D77" s="94" t="s">
        <v>12</v>
      </c>
      <c r="E77" s="90">
        <v>1</v>
      </c>
      <c r="F77" s="163">
        <f t="shared" si="19"/>
        <v>2753.58</v>
      </c>
      <c r="G77" s="163">
        <f t="shared" si="20"/>
        <v>2938.62</v>
      </c>
      <c r="H77" s="163">
        <f t="shared" si="21"/>
        <v>3150.1</v>
      </c>
      <c r="I77" s="157">
        <v>3292.42</v>
      </c>
      <c r="J77">
        <f t="shared" si="22"/>
        <v>742</v>
      </c>
      <c r="K77">
        <f t="shared" si="25"/>
        <v>601</v>
      </c>
      <c r="L77">
        <f t="shared" si="24"/>
        <v>744</v>
      </c>
      <c r="M77" s="26">
        <v>590</v>
      </c>
      <c r="N77" s="163">
        <f t="shared" si="26"/>
        <v>3.7110242587601077</v>
      </c>
      <c r="O77" s="163">
        <f t="shared" si="26"/>
        <v>4.8895507487520797</v>
      </c>
      <c r="P77" s="163">
        <f t="shared" si="26"/>
        <v>4.2340053763440855</v>
      </c>
      <c r="Q77" s="163">
        <f t="shared" si="26"/>
        <v>5.5803728813559319</v>
      </c>
      <c r="R77" s="163">
        <f t="shared" si="27"/>
        <v>4.6037383163030512</v>
      </c>
      <c r="S77" t="str">
        <f t="shared" si="28"/>
        <v>Rising</v>
      </c>
      <c r="T77" t="str">
        <f t="shared" si="29"/>
        <v>Falling</v>
      </c>
      <c r="U77" t="str">
        <f t="shared" si="30"/>
        <v>Falling</v>
      </c>
      <c r="V77" t="str">
        <f t="shared" si="31"/>
        <v>Rising</v>
      </c>
    </row>
    <row r="78" spans="1:22" x14ac:dyDescent="0.3">
      <c r="A78" s="96" t="s">
        <v>347</v>
      </c>
      <c r="B78" s="97" t="s">
        <v>348</v>
      </c>
      <c r="C78" s="96" t="s">
        <v>27</v>
      </c>
      <c r="D78" s="94" t="s">
        <v>12</v>
      </c>
      <c r="E78" s="90">
        <v>1</v>
      </c>
      <c r="F78" s="163">
        <f t="shared" si="19"/>
        <v>1995.77</v>
      </c>
      <c r="G78" s="163">
        <f t="shared" si="20"/>
        <v>1891.94</v>
      </c>
      <c r="H78" s="163">
        <f t="shared" si="21"/>
        <v>1717.72</v>
      </c>
      <c r="I78" s="157">
        <v>1599.08</v>
      </c>
      <c r="J78">
        <f t="shared" si="22"/>
        <v>151</v>
      </c>
      <c r="K78">
        <f t="shared" si="25"/>
        <v>172</v>
      </c>
      <c r="L78">
        <f t="shared" si="24"/>
        <v>159</v>
      </c>
      <c r="M78" s="26">
        <v>260</v>
      </c>
      <c r="N78" s="163">
        <f t="shared" si="26"/>
        <v>13.217019867549668</v>
      </c>
      <c r="O78" s="163">
        <f t="shared" si="26"/>
        <v>10.999651162790698</v>
      </c>
      <c r="P78" s="163">
        <f t="shared" si="26"/>
        <v>10.803270440251573</v>
      </c>
      <c r="Q78" s="163">
        <f t="shared" si="26"/>
        <v>6.1503076923076918</v>
      </c>
      <c r="R78" s="163">
        <f t="shared" si="27"/>
        <v>10.292562290724907</v>
      </c>
      <c r="S78" t="str">
        <f t="shared" si="28"/>
        <v>Falling</v>
      </c>
      <c r="T78" t="str">
        <f t="shared" si="29"/>
        <v>Rising</v>
      </c>
      <c r="U78" t="str">
        <f t="shared" si="30"/>
        <v>Falling</v>
      </c>
      <c r="V78" t="str">
        <f t="shared" si="31"/>
        <v>Falling</v>
      </c>
    </row>
    <row r="79" spans="1:22" x14ac:dyDescent="0.3">
      <c r="A79" s="96" t="s">
        <v>349</v>
      </c>
      <c r="B79" s="97" t="s">
        <v>350</v>
      </c>
      <c r="C79" s="96" t="s">
        <v>27</v>
      </c>
      <c r="D79" s="94" t="s">
        <v>12</v>
      </c>
      <c r="E79" s="90">
        <v>1</v>
      </c>
      <c r="F79" s="163">
        <f t="shared" si="19"/>
        <v>8290.74</v>
      </c>
      <c r="G79" s="163">
        <f t="shared" si="20"/>
        <v>8476.4599999999991</v>
      </c>
      <c r="H79" s="163">
        <f t="shared" si="21"/>
        <v>8760.35</v>
      </c>
      <c r="I79" s="157">
        <v>8751.11</v>
      </c>
      <c r="J79">
        <f t="shared" si="22"/>
        <v>4360</v>
      </c>
      <c r="K79">
        <f t="shared" si="25"/>
        <v>5377</v>
      </c>
      <c r="L79">
        <f t="shared" si="24"/>
        <v>4766</v>
      </c>
      <c r="M79" s="26">
        <v>5273</v>
      </c>
      <c r="N79" s="163">
        <f t="shared" si="26"/>
        <v>1.9015458715596329</v>
      </c>
      <c r="O79" s="163">
        <f t="shared" si="26"/>
        <v>1.5764292356332525</v>
      </c>
      <c r="P79" s="163">
        <f t="shared" si="26"/>
        <v>1.8380927402433909</v>
      </c>
      <c r="Q79" s="163">
        <f t="shared" si="26"/>
        <v>1.6596074340982363</v>
      </c>
      <c r="R79" s="163">
        <f t="shared" si="27"/>
        <v>1.743918820383628</v>
      </c>
      <c r="S79" t="str">
        <f t="shared" si="28"/>
        <v>Falling</v>
      </c>
      <c r="T79" t="str">
        <f t="shared" si="29"/>
        <v>Rising</v>
      </c>
      <c r="U79" t="str">
        <f t="shared" si="30"/>
        <v>Rising</v>
      </c>
      <c r="V79" t="str">
        <f t="shared" si="31"/>
        <v>Falling</v>
      </c>
    </row>
    <row r="80" spans="1:22" x14ac:dyDescent="0.3">
      <c r="A80" s="96" t="s">
        <v>359</v>
      </c>
      <c r="B80" s="97" t="s">
        <v>360</v>
      </c>
      <c r="C80" s="96" t="s">
        <v>27</v>
      </c>
      <c r="D80" s="94" t="s">
        <v>12</v>
      </c>
      <c r="E80" s="90">
        <v>1</v>
      </c>
      <c r="F80" s="163">
        <f t="shared" ref="F80:F111" si="32">VLOOKUP(A80, science2016, 4, FALSE)</f>
        <v>337.63</v>
      </c>
      <c r="G80" s="163">
        <f t="shared" ref="G80:G111" si="33">VLOOKUP(A80, science2016, 5, FALSE)</f>
        <v>361.45</v>
      </c>
      <c r="H80" s="163">
        <f t="shared" ref="H80:H111" si="34">VLOOKUP(A80, science2016, 6, FALSE)</f>
        <v>394.23999999999995</v>
      </c>
      <c r="I80" s="157">
        <v>411.66</v>
      </c>
      <c r="J80">
        <f t="shared" ref="J80:J111" si="35">VLOOKUP(A80, science2016, 9, FALSE)</f>
        <v>472</v>
      </c>
      <c r="K80">
        <f t="shared" si="25"/>
        <v>546</v>
      </c>
      <c r="L80">
        <f t="shared" ref="L80:L111" si="36">VLOOKUP(A80, science2016, 11, FALSE)</f>
        <v>664</v>
      </c>
      <c r="M80" s="26">
        <v>473</v>
      </c>
      <c r="N80" s="163">
        <f t="shared" si="26"/>
        <v>0.71531779661016948</v>
      </c>
      <c r="O80" s="163">
        <f t="shared" si="26"/>
        <v>0.66199633699633698</v>
      </c>
      <c r="P80" s="163">
        <f t="shared" si="26"/>
        <v>0.59373493975903602</v>
      </c>
      <c r="Q80" s="163">
        <f t="shared" si="26"/>
        <v>0.87031712473572942</v>
      </c>
      <c r="R80" s="163">
        <f t="shared" si="27"/>
        <v>0.71034154952531792</v>
      </c>
      <c r="S80" t="str">
        <f t="shared" si="28"/>
        <v>Rising</v>
      </c>
      <c r="T80" t="str">
        <f t="shared" si="29"/>
        <v>Falling</v>
      </c>
      <c r="U80" t="str">
        <f t="shared" si="30"/>
        <v>Falling</v>
      </c>
      <c r="V80" t="str">
        <f t="shared" si="31"/>
        <v>Rising</v>
      </c>
    </row>
    <row r="81" spans="1:22" ht="36.6" x14ac:dyDescent="0.3">
      <c r="A81" s="90" t="s">
        <v>373</v>
      </c>
      <c r="B81" s="91" t="s">
        <v>374</v>
      </c>
      <c r="C81" s="90" t="s">
        <v>375</v>
      </c>
      <c r="D81" s="94" t="s">
        <v>12</v>
      </c>
      <c r="E81" s="90">
        <v>1</v>
      </c>
      <c r="F81" s="163">
        <f t="shared" si="32"/>
        <v>2932</v>
      </c>
      <c r="G81" s="163">
        <f t="shared" si="33"/>
        <v>3327.92</v>
      </c>
      <c r="H81" s="163">
        <f t="shared" si="34"/>
        <v>3475.49</v>
      </c>
      <c r="I81" s="157">
        <v>4399.78</v>
      </c>
      <c r="J81">
        <f t="shared" si="35"/>
        <v>3959</v>
      </c>
      <c r="K81">
        <f t="shared" si="25"/>
        <v>5405</v>
      </c>
      <c r="L81">
        <f t="shared" si="36"/>
        <v>4343</v>
      </c>
      <c r="M81" s="138">
        <v>4278</v>
      </c>
      <c r="N81" s="163">
        <f t="shared" si="26"/>
        <v>0.74059105834806771</v>
      </c>
      <c r="O81" s="163">
        <f t="shared" si="26"/>
        <v>0.61571137835337653</v>
      </c>
      <c r="P81" s="163">
        <f t="shared" si="26"/>
        <v>0.80025097858623062</v>
      </c>
      <c r="Q81" s="163">
        <f t="shared" si="26"/>
        <v>1.0284665731650304</v>
      </c>
      <c r="R81" s="163">
        <f t="shared" si="27"/>
        <v>0.79625499711317638</v>
      </c>
      <c r="S81" t="str">
        <f t="shared" si="28"/>
        <v>Falling</v>
      </c>
      <c r="T81" t="str">
        <f t="shared" si="29"/>
        <v>Falling</v>
      </c>
      <c r="U81" t="str">
        <f t="shared" si="30"/>
        <v>Rising</v>
      </c>
      <c r="V81" t="str">
        <f t="shared" si="31"/>
        <v>Rising</v>
      </c>
    </row>
    <row r="82" spans="1:22" x14ac:dyDescent="0.3">
      <c r="A82" s="96" t="s">
        <v>376</v>
      </c>
      <c r="B82" s="97" t="s">
        <v>377</v>
      </c>
      <c r="C82" s="96" t="s">
        <v>27</v>
      </c>
      <c r="D82" s="94" t="s">
        <v>12</v>
      </c>
      <c r="E82" s="90">
        <v>1</v>
      </c>
      <c r="F82" s="163">
        <f t="shared" si="32"/>
        <v>975.37</v>
      </c>
      <c r="G82" s="163">
        <f t="shared" si="33"/>
        <v>1061.4000000000001</v>
      </c>
      <c r="H82" s="163">
        <f t="shared" si="34"/>
        <v>1157.3499999999999</v>
      </c>
      <c r="I82" s="157">
        <v>1226.76</v>
      </c>
      <c r="J82">
        <f t="shared" si="35"/>
        <v>131</v>
      </c>
      <c r="K82">
        <f t="shared" si="25"/>
        <v>132</v>
      </c>
      <c r="L82">
        <f t="shared" si="36"/>
        <v>75</v>
      </c>
      <c r="M82" s="26">
        <v>192</v>
      </c>
      <c r="N82" s="163">
        <f t="shared" si="26"/>
        <v>7.4455725190839699</v>
      </c>
      <c r="O82" s="163">
        <f t="shared" si="26"/>
        <v>8.040909090909091</v>
      </c>
      <c r="P82" s="163">
        <f t="shared" si="26"/>
        <v>15.431333333333333</v>
      </c>
      <c r="Q82" s="163">
        <f t="shared" si="26"/>
        <v>6.3893750000000002</v>
      </c>
      <c r="R82" s="163">
        <f t="shared" si="27"/>
        <v>9.3267974858315981</v>
      </c>
      <c r="S82" t="str">
        <f t="shared" si="28"/>
        <v>Falling</v>
      </c>
      <c r="T82" t="str">
        <f t="shared" si="29"/>
        <v>Rising</v>
      </c>
      <c r="U82" t="str">
        <f t="shared" si="30"/>
        <v>Rising</v>
      </c>
      <c r="V82" t="str">
        <f t="shared" si="31"/>
        <v>Falling</v>
      </c>
    </row>
    <row r="83" spans="1:22" ht="24.6" x14ac:dyDescent="0.3">
      <c r="A83" s="90" t="s">
        <v>378</v>
      </c>
      <c r="B83" s="91" t="s">
        <v>379</v>
      </c>
      <c r="C83" s="90" t="s">
        <v>380</v>
      </c>
      <c r="D83" s="94" t="s">
        <v>12</v>
      </c>
      <c r="E83" s="90">
        <v>1</v>
      </c>
      <c r="F83" s="163">
        <f t="shared" si="32"/>
        <v>2677.18</v>
      </c>
      <c r="G83" s="163">
        <f t="shared" si="33"/>
        <v>2754.06</v>
      </c>
      <c r="H83" s="163">
        <f t="shared" si="34"/>
        <v>3035.88</v>
      </c>
      <c r="I83" s="157">
        <v>3092.52</v>
      </c>
      <c r="J83">
        <f t="shared" si="35"/>
        <v>31</v>
      </c>
      <c r="K83">
        <f t="shared" si="25"/>
        <v>55</v>
      </c>
      <c r="L83">
        <f t="shared" si="36"/>
        <v>92</v>
      </c>
      <c r="M83" s="26">
        <v>50</v>
      </c>
      <c r="N83" s="163">
        <f t="shared" si="26"/>
        <v>86.360645161290321</v>
      </c>
      <c r="O83" s="163">
        <f t="shared" si="26"/>
        <v>50.073818181818183</v>
      </c>
      <c r="P83" s="163">
        <f t="shared" si="26"/>
        <v>32.998695652173915</v>
      </c>
      <c r="Q83" s="163">
        <f t="shared" si="26"/>
        <v>61.8504</v>
      </c>
      <c r="R83" s="163">
        <f t="shared" si="27"/>
        <v>57.820889748820612</v>
      </c>
      <c r="S83" t="str">
        <f t="shared" si="28"/>
        <v>Rising</v>
      </c>
      <c r="T83" t="str">
        <f t="shared" si="29"/>
        <v>Falling</v>
      </c>
      <c r="U83" t="str">
        <f t="shared" si="30"/>
        <v>Falling</v>
      </c>
      <c r="V83" t="str">
        <f t="shared" si="31"/>
        <v>Rising</v>
      </c>
    </row>
    <row r="84" spans="1:22" x14ac:dyDescent="0.3">
      <c r="A84" s="96" t="s">
        <v>381</v>
      </c>
      <c r="B84" s="97" t="s">
        <v>382</v>
      </c>
      <c r="C84" s="96" t="s">
        <v>27</v>
      </c>
      <c r="D84" s="94" t="s">
        <v>12</v>
      </c>
      <c r="E84" s="90">
        <v>1</v>
      </c>
      <c r="F84" s="163">
        <f t="shared" si="32"/>
        <v>6313.7</v>
      </c>
      <c r="G84" s="163">
        <f t="shared" si="33"/>
        <v>6832.86</v>
      </c>
      <c r="H84" s="163">
        <f t="shared" si="34"/>
        <v>7392.76</v>
      </c>
      <c r="I84" s="157">
        <v>7763.1</v>
      </c>
      <c r="J84">
        <f t="shared" si="35"/>
        <v>577</v>
      </c>
      <c r="K84">
        <f t="shared" si="25"/>
        <v>264</v>
      </c>
      <c r="L84">
        <f t="shared" si="36"/>
        <v>300</v>
      </c>
      <c r="M84" s="26">
        <v>372</v>
      </c>
      <c r="N84" s="163">
        <f t="shared" si="26"/>
        <v>10.942287694974004</v>
      </c>
      <c r="O84" s="163">
        <f t="shared" si="26"/>
        <v>25.882045454545452</v>
      </c>
      <c r="P84" s="163">
        <f t="shared" si="26"/>
        <v>24.642533333333333</v>
      </c>
      <c r="Q84" s="163">
        <f t="shared" si="26"/>
        <v>20.868548387096777</v>
      </c>
      <c r="R84" s="163">
        <f t="shared" si="27"/>
        <v>20.58385371748739</v>
      </c>
      <c r="S84" t="str">
        <f t="shared" si="28"/>
        <v>Rising</v>
      </c>
      <c r="T84" t="str">
        <f t="shared" si="29"/>
        <v>Rising</v>
      </c>
      <c r="U84" t="str">
        <f t="shared" si="30"/>
        <v>Falling</v>
      </c>
      <c r="V84" t="str">
        <f t="shared" si="31"/>
        <v>Falling</v>
      </c>
    </row>
    <row r="85" spans="1:22" ht="24.6" x14ac:dyDescent="0.3">
      <c r="A85" s="90" t="s">
        <v>383</v>
      </c>
      <c r="B85" s="91" t="s">
        <v>384</v>
      </c>
      <c r="C85" s="90" t="s">
        <v>385</v>
      </c>
      <c r="D85" s="94" t="s">
        <v>12</v>
      </c>
      <c r="E85" s="90">
        <v>1</v>
      </c>
      <c r="F85" s="163">
        <f t="shared" si="32"/>
        <v>2319.7800000000002</v>
      </c>
      <c r="G85" s="163">
        <f t="shared" si="33"/>
        <v>2642.04</v>
      </c>
      <c r="H85" s="163">
        <f t="shared" si="34"/>
        <v>2791.2799999999997</v>
      </c>
      <c r="I85" s="157">
        <v>3519.82</v>
      </c>
      <c r="J85">
        <f t="shared" si="35"/>
        <v>738</v>
      </c>
      <c r="K85">
        <f t="shared" si="25"/>
        <v>670</v>
      </c>
      <c r="L85">
        <f t="shared" si="36"/>
        <v>558</v>
      </c>
      <c r="M85" s="26">
        <v>590</v>
      </c>
      <c r="N85" s="163">
        <f t="shared" si="26"/>
        <v>3.1433333333333335</v>
      </c>
      <c r="O85" s="163">
        <f t="shared" si="26"/>
        <v>3.9433432835820894</v>
      </c>
      <c r="P85" s="163">
        <f t="shared" si="26"/>
        <v>5.0022939068100358</v>
      </c>
      <c r="Q85" s="163">
        <f t="shared" si="26"/>
        <v>5.9657966101694919</v>
      </c>
      <c r="R85" s="163">
        <f t="shared" si="27"/>
        <v>4.5136917834737371</v>
      </c>
      <c r="S85" t="str">
        <f t="shared" si="28"/>
        <v>Falling</v>
      </c>
      <c r="T85" t="str">
        <f t="shared" si="29"/>
        <v>Rising</v>
      </c>
      <c r="U85" t="str">
        <f t="shared" si="30"/>
        <v>Rising</v>
      </c>
      <c r="V85" t="str">
        <f t="shared" si="31"/>
        <v>Rising</v>
      </c>
    </row>
    <row r="86" spans="1:22" x14ac:dyDescent="0.3">
      <c r="A86" s="96" t="s">
        <v>386</v>
      </c>
      <c r="B86" s="97" t="s">
        <v>387</v>
      </c>
      <c r="C86" s="96" t="s">
        <v>27</v>
      </c>
      <c r="D86" s="94" t="s">
        <v>12</v>
      </c>
      <c r="E86" s="90">
        <v>1</v>
      </c>
      <c r="F86" s="163">
        <f t="shared" si="32"/>
        <v>2837.98</v>
      </c>
      <c r="G86" s="163">
        <f t="shared" si="33"/>
        <v>3057.26</v>
      </c>
      <c r="H86" s="163">
        <f t="shared" si="34"/>
        <v>3291.8199999999997</v>
      </c>
      <c r="I86" s="157">
        <v>3440.62</v>
      </c>
      <c r="J86">
        <f t="shared" si="35"/>
        <v>214</v>
      </c>
      <c r="K86">
        <f t="shared" si="25"/>
        <v>252</v>
      </c>
      <c r="L86">
        <f t="shared" si="36"/>
        <v>269</v>
      </c>
      <c r="M86" s="26">
        <v>415</v>
      </c>
      <c r="N86" s="163">
        <f t="shared" si="26"/>
        <v>13.26158878504673</v>
      </c>
      <c r="O86" s="163">
        <f t="shared" si="26"/>
        <v>12.131984126984127</v>
      </c>
      <c r="P86" s="163">
        <f t="shared" si="26"/>
        <v>12.23724907063197</v>
      </c>
      <c r="Q86" s="163">
        <f t="shared" si="26"/>
        <v>8.290650602409638</v>
      </c>
      <c r="R86" s="163">
        <f t="shared" si="27"/>
        <v>11.480368146268116</v>
      </c>
      <c r="S86" t="str">
        <f t="shared" si="28"/>
        <v>Rising</v>
      </c>
      <c r="T86" t="str">
        <f t="shared" si="29"/>
        <v>Rising</v>
      </c>
      <c r="U86" t="str">
        <f t="shared" si="30"/>
        <v>Rising</v>
      </c>
      <c r="V86" t="str">
        <f t="shared" si="31"/>
        <v>Falling</v>
      </c>
    </row>
    <row r="87" spans="1:22" x14ac:dyDescent="0.3">
      <c r="A87" s="96" t="s">
        <v>388</v>
      </c>
      <c r="B87" s="97" t="s">
        <v>9</v>
      </c>
      <c r="C87" s="96" t="s">
        <v>27</v>
      </c>
      <c r="D87" s="94" t="s">
        <v>12</v>
      </c>
      <c r="E87" s="90">
        <v>2</v>
      </c>
      <c r="F87" s="163">
        <f t="shared" si="32"/>
        <v>16110.65</v>
      </c>
      <c r="G87" s="163">
        <f t="shared" si="33"/>
        <v>16230.94</v>
      </c>
      <c r="H87" s="163">
        <f t="shared" si="34"/>
        <v>17082.37</v>
      </c>
      <c r="I87" s="157">
        <v>17071.330000000002</v>
      </c>
      <c r="J87">
        <f t="shared" si="35"/>
        <v>2918</v>
      </c>
      <c r="K87">
        <f t="shared" si="25"/>
        <v>2725</v>
      </c>
      <c r="L87">
        <f t="shared" si="36"/>
        <v>2268</v>
      </c>
      <c r="M87" s="26">
        <v>2259</v>
      </c>
      <c r="N87" s="163">
        <f t="shared" si="26"/>
        <v>5.5211274845784786</v>
      </c>
      <c r="O87" s="163">
        <f t="shared" si="26"/>
        <v>5.9563082568807344</v>
      </c>
      <c r="P87" s="163">
        <f t="shared" si="26"/>
        <v>7.5319091710758377</v>
      </c>
      <c r="Q87" s="163">
        <f t="shared" si="26"/>
        <v>7.5570296591412136</v>
      </c>
      <c r="R87" s="163">
        <f t="shared" si="27"/>
        <v>6.6415936429190667</v>
      </c>
      <c r="S87" t="str">
        <f t="shared" si="28"/>
        <v>Falling</v>
      </c>
      <c r="T87" t="str">
        <f t="shared" si="29"/>
        <v>Falling</v>
      </c>
      <c r="U87" t="str">
        <f t="shared" si="30"/>
        <v>Rising</v>
      </c>
      <c r="V87" t="str">
        <f t="shared" si="31"/>
        <v>Rising</v>
      </c>
    </row>
    <row r="88" spans="1:22" x14ac:dyDescent="0.3">
      <c r="A88" s="96" t="s">
        <v>392</v>
      </c>
      <c r="B88" s="97" t="s">
        <v>393</v>
      </c>
      <c r="C88" s="96" t="s">
        <v>27</v>
      </c>
      <c r="D88" s="94" t="s">
        <v>12</v>
      </c>
      <c r="E88" s="90">
        <v>1</v>
      </c>
      <c r="F88" s="163">
        <f t="shared" si="32"/>
        <v>6883.93</v>
      </c>
      <c r="G88" s="163">
        <f t="shared" si="33"/>
        <v>7484.99</v>
      </c>
      <c r="H88" s="163">
        <f t="shared" si="34"/>
        <v>8135.22</v>
      </c>
      <c r="I88" s="157">
        <v>8582.7800000000007</v>
      </c>
      <c r="J88">
        <f t="shared" si="35"/>
        <v>2175</v>
      </c>
      <c r="K88">
        <f t="shared" si="25"/>
        <v>2031</v>
      </c>
      <c r="L88">
        <f t="shared" si="36"/>
        <v>1719</v>
      </c>
      <c r="M88" s="26">
        <v>1904</v>
      </c>
      <c r="N88" s="163">
        <f t="shared" si="26"/>
        <v>3.1650252873563218</v>
      </c>
      <c r="O88" s="163">
        <f t="shared" si="26"/>
        <v>3.685371738060069</v>
      </c>
      <c r="P88" s="163">
        <f t="shared" si="26"/>
        <v>4.7325305410122169</v>
      </c>
      <c r="Q88" s="163">
        <f t="shared" si="26"/>
        <v>4.507762605042017</v>
      </c>
      <c r="R88" s="163">
        <f t="shared" si="27"/>
        <v>4.0226725428676566</v>
      </c>
      <c r="S88" t="str">
        <f t="shared" si="28"/>
        <v>Falling</v>
      </c>
      <c r="T88" t="str">
        <f t="shared" si="29"/>
        <v>Rising</v>
      </c>
      <c r="U88" t="str">
        <f t="shared" si="30"/>
        <v>Rising</v>
      </c>
      <c r="V88" t="str">
        <f t="shared" si="31"/>
        <v>Falling</v>
      </c>
    </row>
    <row r="89" spans="1:22" x14ac:dyDescent="0.3">
      <c r="A89" s="96" t="s">
        <v>394</v>
      </c>
      <c r="B89" s="97" t="s">
        <v>395</v>
      </c>
      <c r="C89" s="96" t="s">
        <v>27</v>
      </c>
      <c r="D89" s="94" t="s">
        <v>12</v>
      </c>
      <c r="E89" s="90">
        <v>1</v>
      </c>
      <c r="F89" s="163">
        <f t="shared" si="32"/>
        <v>4618.0600000000004</v>
      </c>
      <c r="G89" s="163">
        <f t="shared" si="33"/>
        <v>4791.01</v>
      </c>
      <c r="H89" s="163">
        <f t="shared" si="34"/>
        <v>4908.17</v>
      </c>
      <c r="I89" s="157">
        <v>5130.26</v>
      </c>
      <c r="J89">
        <f t="shared" si="35"/>
        <v>561</v>
      </c>
      <c r="K89">
        <f t="shared" si="25"/>
        <v>405</v>
      </c>
      <c r="L89">
        <f t="shared" si="36"/>
        <v>507</v>
      </c>
      <c r="M89" s="26">
        <v>547</v>
      </c>
      <c r="N89" s="163">
        <f t="shared" si="26"/>
        <v>8.2318360071301253</v>
      </c>
      <c r="O89" s="163">
        <f t="shared" si="26"/>
        <v>11.829654320987656</v>
      </c>
      <c r="P89" s="163">
        <f t="shared" si="26"/>
        <v>9.6808086785009859</v>
      </c>
      <c r="Q89" s="163">
        <f t="shared" si="26"/>
        <v>9.3789031078610599</v>
      </c>
      <c r="R89" s="163">
        <f t="shared" si="27"/>
        <v>9.7803005286199571</v>
      </c>
      <c r="S89" t="str">
        <f t="shared" si="28"/>
        <v>Rising</v>
      </c>
      <c r="T89" t="str">
        <f t="shared" si="29"/>
        <v>Rising</v>
      </c>
      <c r="U89" t="str">
        <f t="shared" si="30"/>
        <v>Falling</v>
      </c>
      <c r="V89" t="str">
        <f t="shared" si="31"/>
        <v>Falling</v>
      </c>
    </row>
    <row r="90" spans="1:22" x14ac:dyDescent="0.3">
      <c r="A90" s="96" t="s">
        <v>396</v>
      </c>
      <c r="B90" s="97" t="s">
        <v>397</v>
      </c>
      <c r="C90" s="96" t="s">
        <v>27</v>
      </c>
      <c r="D90" s="94" t="s">
        <v>12</v>
      </c>
      <c r="E90" s="90">
        <v>1</v>
      </c>
      <c r="F90" s="163">
        <f t="shared" si="32"/>
        <v>7024.62</v>
      </c>
      <c r="G90" s="163">
        <f t="shared" si="33"/>
        <v>6657.19</v>
      </c>
      <c r="H90" s="163">
        <f t="shared" si="34"/>
        <v>6379.03</v>
      </c>
      <c r="I90" s="157">
        <v>6217.08</v>
      </c>
      <c r="J90">
        <f t="shared" si="35"/>
        <v>1373</v>
      </c>
      <c r="K90">
        <f t="shared" si="25"/>
        <v>1506</v>
      </c>
      <c r="L90">
        <f t="shared" si="36"/>
        <v>2153</v>
      </c>
      <c r="M90" s="26">
        <v>3039</v>
      </c>
      <c r="N90" s="163">
        <f t="shared" si="26"/>
        <v>5.1162563729060455</v>
      </c>
      <c r="O90" s="163">
        <f t="shared" si="26"/>
        <v>4.4204448871181938</v>
      </c>
      <c r="P90" s="163">
        <f t="shared" si="26"/>
        <v>2.9628564793311658</v>
      </c>
      <c r="Q90" s="163">
        <f t="shared" si="26"/>
        <v>2.0457650542941757</v>
      </c>
      <c r="R90" s="163">
        <f t="shared" si="27"/>
        <v>3.6363306984123951</v>
      </c>
      <c r="S90" t="str">
        <f t="shared" si="28"/>
        <v>Rising</v>
      </c>
      <c r="T90" t="str">
        <f t="shared" si="29"/>
        <v>Rising</v>
      </c>
      <c r="U90" t="str">
        <f t="shared" si="30"/>
        <v>Falling</v>
      </c>
      <c r="V90" t="str">
        <f t="shared" si="31"/>
        <v>Falling</v>
      </c>
    </row>
    <row r="91" spans="1:22" x14ac:dyDescent="0.3">
      <c r="A91" s="96" t="s">
        <v>398</v>
      </c>
      <c r="B91" s="97" t="s">
        <v>399</v>
      </c>
      <c r="C91" s="96" t="s">
        <v>27</v>
      </c>
      <c r="D91" s="94" t="s">
        <v>12</v>
      </c>
      <c r="E91" s="90">
        <v>1</v>
      </c>
      <c r="F91" s="163">
        <f t="shared" si="32"/>
        <v>3659.54</v>
      </c>
      <c r="G91" s="163">
        <f t="shared" si="33"/>
        <v>3875.86</v>
      </c>
      <c r="H91" s="163">
        <f t="shared" si="34"/>
        <v>4234.21</v>
      </c>
      <c r="I91" s="157">
        <v>4467.04</v>
      </c>
      <c r="J91">
        <f t="shared" si="35"/>
        <v>2229</v>
      </c>
      <c r="K91">
        <f t="shared" si="25"/>
        <v>2991</v>
      </c>
      <c r="L91">
        <f t="shared" si="36"/>
        <v>2430</v>
      </c>
      <c r="M91" s="26">
        <v>2373</v>
      </c>
      <c r="N91" s="163">
        <f t="shared" si="26"/>
        <v>1.6417855540601167</v>
      </c>
      <c r="O91" s="163">
        <f t="shared" si="26"/>
        <v>1.2958408559010366</v>
      </c>
      <c r="P91" s="163">
        <f t="shared" si="26"/>
        <v>1.7424732510288066</v>
      </c>
      <c r="Q91" s="163">
        <f t="shared" si="26"/>
        <v>1.8824441635061104</v>
      </c>
      <c r="R91" s="163">
        <f t="shared" si="27"/>
        <v>1.6406359561240176</v>
      </c>
      <c r="S91" t="str">
        <f t="shared" si="28"/>
        <v>Falling</v>
      </c>
      <c r="T91" t="str">
        <f t="shared" si="29"/>
        <v>Falling</v>
      </c>
      <c r="U91" t="str">
        <f t="shared" si="30"/>
        <v>Rising</v>
      </c>
      <c r="V91" t="str">
        <f t="shared" si="31"/>
        <v>Rising</v>
      </c>
    </row>
    <row r="92" spans="1:22" x14ac:dyDescent="0.3">
      <c r="A92" s="96" t="s">
        <v>400</v>
      </c>
      <c r="B92" s="97" t="s">
        <v>401</v>
      </c>
      <c r="C92" s="96" t="s">
        <v>27</v>
      </c>
      <c r="D92" s="94" t="s">
        <v>12</v>
      </c>
      <c r="E92" s="90">
        <v>1</v>
      </c>
      <c r="F92" s="163">
        <f t="shared" si="32"/>
        <v>10882.06</v>
      </c>
      <c r="G92" s="163">
        <f t="shared" si="33"/>
        <v>9792.64</v>
      </c>
      <c r="H92" s="163">
        <f t="shared" si="34"/>
        <v>8890.82</v>
      </c>
      <c r="I92" s="157">
        <v>7798.8</v>
      </c>
      <c r="J92">
        <f t="shared" si="35"/>
        <v>2202</v>
      </c>
      <c r="K92">
        <f t="shared" si="25"/>
        <v>2063</v>
      </c>
      <c r="L92">
        <f t="shared" si="36"/>
        <v>1712</v>
      </c>
      <c r="M92" s="26">
        <v>2070</v>
      </c>
      <c r="N92" s="163">
        <f t="shared" si="26"/>
        <v>4.9418982742960944</v>
      </c>
      <c r="O92" s="163">
        <f t="shared" si="26"/>
        <v>4.7467959282598153</v>
      </c>
      <c r="P92" s="163">
        <f t="shared" si="26"/>
        <v>5.193235981308411</v>
      </c>
      <c r="Q92" s="163">
        <f t="shared" si="26"/>
        <v>3.767536231884058</v>
      </c>
      <c r="R92" s="163">
        <f t="shared" si="27"/>
        <v>4.6623666039370946</v>
      </c>
      <c r="S92" t="str">
        <f t="shared" si="28"/>
        <v>Falling</v>
      </c>
      <c r="T92" t="str">
        <f t="shared" si="29"/>
        <v>Rising</v>
      </c>
      <c r="U92" t="str">
        <f t="shared" si="30"/>
        <v>Rising</v>
      </c>
      <c r="V92" t="str">
        <f t="shared" si="31"/>
        <v>Falling</v>
      </c>
    </row>
    <row r="93" spans="1:22" ht="24.6" x14ac:dyDescent="0.3">
      <c r="A93" s="90" t="s">
        <v>408</v>
      </c>
      <c r="B93" s="91" t="s">
        <v>409</v>
      </c>
      <c r="C93" s="90" t="s">
        <v>385</v>
      </c>
      <c r="D93" s="94" t="s">
        <v>12</v>
      </c>
      <c r="E93" s="90">
        <v>1</v>
      </c>
      <c r="F93" s="163">
        <f t="shared" si="32"/>
        <v>1751.82</v>
      </c>
      <c r="G93" s="163">
        <f t="shared" si="33"/>
        <v>1996.75</v>
      </c>
      <c r="H93" s="163">
        <f t="shared" si="34"/>
        <v>2109.83</v>
      </c>
      <c r="I93" s="157">
        <v>2659.86</v>
      </c>
      <c r="J93">
        <f t="shared" si="35"/>
        <v>626</v>
      </c>
      <c r="K93">
        <f t="shared" si="25"/>
        <v>501</v>
      </c>
      <c r="L93">
        <f t="shared" si="36"/>
        <v>430</v>
      </c>
      <c r="M93" s="26">
        <v>247</v>
      </c>
      <c r="N93" s="163">
        <f t="shared" si="26"/>
        <v>2.7984345047923322</v>
      </c>
      <c r="O93" s="163">
        <f t="shared" si="26"/>
        <v>3.9855289421157685</v>
      </c>
      <c r="P93" s="163">
        <f t="shared" si="26"/>
        <v>4.9065813953488373</v>
      </c>
      <c r="Q93" s="163">
        <f t="shared" si="26"/>
        <v>10.768663967611337</v>
      </c>
      <c r="R93" s="163">
        <f t="shared" si="27"/>
        <v>5.6148022024670681</v>
      </c>
      <c r="S93" t="str">
        <f t="shared" si="28"/>
        <v>Falling</v>
      </c>
      <c r="T93" t="str">
        <f t="shared" si="29"/>
        <v>Falling</v>
      </c>
      <c r="U93" t="str">
        <f t="shared" si="30"/>
        <v>Rising</v>
      </c>
      <c r="V93" t="str">
        <f t="shared" si="31"/>
        <v>Rising</v>
      </c>
    </row>
    <row r="94" spans="1:22" x14ac:dyDescent="0.3">
      <c r="A94" s="96" t="s">
        <v>416</v>
      </c>
      <c r="B94" s="97" t="s">
        <v>417</v>
      </c>
      <c r="C94" s="96" t="s">
        <v>27</v>
      </c>
      <c r="D94" s="94" t="s">
        <v>12</v>
      </c>
      <c r="E94" s="90">
        <v>1</v>
      </c>
      <c r="F94" s="163">
        <f t="shared" si="32"/>
        <v>4806.55</v>
      </c>
      <c r="G94" s="163">
        <f t="shared" si="33"/>
        <v>5130.3999999999996</v>
      </c>
      <c r="H94" s="163">
        <f t="shared" si="34"/>
        <v>5499.52</v>
      </c>
      <c r="I94" s="157">
        <v>5291.28</v>
      </c>
      <c r="J94">
        <f t="shared" si="35"/>
        <v>298</v>
      </c>
      <c r="K94">
        <f t="shared" si="25"/>
        <v>251</v>
      </c>
      <c r="L94">
        <f t="shared" si="36"/>
        <v>316</v>
      </c>
      <c r="M94" s="26">
        <v>188</v>
      </c>
      <c r="N94" s="163">
        <f t="shared" si="26"/>
        <v>16.129362416107384</v>
      </c>
      <c r="O94" s="163">
        <f t="shared" si="26"/>
        <v>20.4398406374502</v>
      </c>
      <c r="P94" s="163">
        <f t="shared" si="26"/>
        <v>17.403544303797471</v>
      </c>
      <c r="Q94" s="163">
        <f t="shared" si="26"/>
        <v>28.145106382978721</v>
      </c>
      <c r="R94" s="163">
        <f t="shared" si="27"/>
        <v>20.529463435083446</v>
      </c>
      <c r="S94" t="str">
        <f t="shared" si="28"/>
        <v>Rising</v>
      </c>
      <c r="T94" t="str">
        <f t="shared" si="29"/>
        <v>Falling</v>
      </c>
      <c r="U94" t="str">
        <f t="shared" si="30"/>
        <v>Falling</v>
      </c>
      <c r="V94" t="str">
        <f t="shared" si="31"/>
        <v>Rising</v>
      </c>
    </row>
    <row r="95" spans="1:22" ht="24.6" x14ac:dyDescent="0.3">
      <c r="A95" s="90" t="s">
        <v>418</v>
      </c>
      <c r="B95" s="91" t="s">
        <v>419</v>
      </c>
      <c r="C95" s="90" t="s">
        <v>420</v>
      </c>
      <c r="D95" s="94" t="s">
        <v>12</v>
      </c>
      <c r="E95" s="90">
        <v>1</v>
      </c>
      <c r="F95" s="163">
        <f t="shared" si="32"/>
        <v>1054.79</v>
      </c>
      <c r="G95" s="163">
        <f t="shared" si="33"/>
        <v>1201.3</v>
      </c>
      <c r="H95" s="163">
        <f t="shared" si="34"/>
        <v>1212.6399999999999</v>
      </c>
      <c r="I95" s="157">
        <v>1574.93</v>
      </c>
      <c r="J95">
        <f t="shared" si="35"/>
        <v>1787</v>
      </c>
      <c r="K95">
        <f t="shared" si="25"/>
        <v>2038</v>
      </c>
      <c r="L95">
        <f t="shared" si="36"/>
        <v>1882</v>
      </c>
      <c r="M95" s="26">
        <v>1780</v>
      </c>
      <c r="N95" s="163">
        <f t="shared" si="26"/>
        <v>0.59025741466144377</v>
      </c>
      <c r="O95" s="163">
        <f t="shared" si="26"/>
        <v>0.58945044160942095</v>
      </c>
      <c r="P95" s="163">
        <f t="shared" si="26"/>
        <v>0.64433581296493081</v>
      </c>
      <c r="Q95" s="163">
        <f t="shared" si="26"/>
        <v>0.88479213483146069</v>
      </c>
      <c r="R95" s="163">
        <f t="shared" si="27"/>
        <v>0.677208951016814</v>
      </c>
      <c r="S95" t="str">
        <f t="shared" si="28"/>
        <v>Falling</v>
      </c>
      <c r="T95" t="str">
        <f t="shared" si="29"/>
        <v>Falling</v>
      </c>
      <c r="U95" t="str">
        <f t="shared" si="30"/>
        <v>Rising</v>
      </c>
      <c r="V95" t="str">
        <f t="shared" si="31"/>
        <v>Rising</v>
      </c>
    </row>
    <row r="96" spans="1:22" ht="36.6" x14ac:dyDescent="0.3">
      <c r="A96" s="90" t="s">
        <v>423</v>
      </c>
      <c r="B96" s="91" t="s">
        <v>424</v>
      </c>
      <c r="C96" s="90" t="s">
        <v>425</v>
      </c>
      <c r="D96" s="94" t="s">
        <v>12</v>
      </c>
      <c r="E96" s="90">
        <v>1</v>
      </c>
      <c r="F96" s="163">
        <f t="shared" si="32"/>
        <v>524.92999999999995</v>
      </c>
      <c r="G96" s="163">
        <f t="shared" si="33"/>
        <v>588.48</v>
      </c>
      <c r="H96" s="163">
        <f t="shared" si="34"/>
        <v>605.15</v>
      </c>
      <c r="I96" s="157">
        <v>764.95</v>
      </c>
      <c r="J96">
        <f t="shared" si="35"/>
        <v>314</v>
      </c>
      <c r="K96">
        <f t="shared" ref="K96:K124" si="37">VLOOKUP(A96, science2016, 10, FALSE)</f>
        <v>297</v>
      </c>
      <c r="L96">
        <f t="shared" si="36"/>
        <v>243</v>
      </c>
      <c r="M96" s="26">
        <v>171</v>
      </c>
      <c r="N96" s="163">
        <f t="shared" si="26"/>
        <v>1.6717515923566877</v>
      </c>
      <c r="O96" s="163">
        <f t="shared" si="26"/>
        <v>1.9814141414141415</v>
      </c>
      <c r="P96" s="163">
        <f t="shared" si="26"/>
        <v>2.4903292181069956</v>
      </c>
      <c r="Q96" s="163">
        <f t="shared" si="26"/>
        <v>4.473391812865497</v>
      </c>
      <c r="R96" s="163">
        <f t="shared" si="27"/>
        <v>2.6542216911858305</v>
      </c>
      <c r="S96" t="str">
        <f t="shared" si="28"/>
        <v>Falling</v>
      </c>
      <c r="T96" t="str">
        <f t="shared" si="29"/>
        <v>Falling</v>
      </c>
      <c r="U96" t="str">
        <f t="shared" si="30"/>
        <v>Rising</v>
      </c>
      <c r="V96" t="str">
        <f t="shared" si="31"/>
        <v>Rising</v>
      </c>
    </row>
    <row r="97" spans="1:22" x14ac:dyDescent="0.3">
      <c r="A97" s="96" t="s">
        <v>428</v>
      </c>
      <c r="B97" s="97" t="s">
        <v>429</v>
      </c>
      <c r="C97" s="96" t="s">
        <v>27</v>
      </c>
      <c r="D97" s="94" t="s">
        <v>12</v>
      </c>
      <c r="E97" s="90">
        <v>1</v>
      </c>
      <c r="F97" s="163">
        <f t="shared" si="32"/>
        <v>3035.87</v>
      </c>
      <c r="G97" s="163">
        <f t="shared" si="33"/>
        <v>3180.52</v>
      </c>
      <c r="H97" s="163">
        <f t="shared" si="34"/>
        <v>3441.0600000000004</v>
      </c>
      <c r="I97" s="157">
        <v>3454.33</v>
      </c>
      <c r="J97">
        <f t="shared" si="35"/>
        <v>283</v>
      </c>
      <c r="K97">
        <f t="shared" si="37"/>
        <v>425</v>
      </c>
      <c r="L97">
        <f t="shared" si="36"/>
        <v>306</v>
      </c>
      <c r="M97" s="26">
        <v>342</v>
      </c>
      <c r="N97" s="163">
        <f t="shared" si="26"/>
        <v>10.727455830388692</v>
      </c>
      <c r="O97" s="163">
        <f t="shared" si="26"/>
        <v>7.4835764705882353</v>
      </c>
      <c r="P97" s="163">
        <f t="shared" si="26"/>
        <v>11.24529411764706</v>
      </c>
      <c r="Q97" s="163">
        <f t="shared" si="26"/>
        <v>10.100380116959064</v>
      </c>
      <c r="R97" s="163">
        <f t="shared" si="27"/>
        <v>9.8891766338957634</v>
      </c>
      <c r="S97" t="str">
        <f t="shared" si="28"/>
        <v>Falling</v>
      </c>
      <c r="T97" t="str">
        <f t="shared" si="29"/>
        <v>Rising</v>
      </c>
      <c r="U97" t="str">
        <f t="shared" si="30"/>
        <v>Rising</v>
      </c>
      <c r="V97" t="str">
        <f t="shared" si="31"/>
        <v>Falling</v>
      </c>
    </row>
    <row r="98" spans="1:22" x14ac:dyDescent="0.3">
      <c r="A98" s="96" t="s">
        <v>430</v>
      </c>
      <c r="B98" s="97" t="s">
        <v>431</v>
      </c>
      <c r="C98" s="96" t="s">
        <v>27</v>
      </c>
      <c r="D98" s="94" t="s">
        <v>12</v>
      </c>
      <c r="E98" s="90">
        <v>1</v>
      </c>
      <c r="F98" s="163">
        <f t="shared" si="32"/>
        <v>9242.68</v>
      </c>
      <c r="G98" s="163">
        <f t="shared" si="33"/>
        <v>9405.43</v>
      </c>
      <c r="H98" s="163">
        <f t="shared" si="34"/>
        <v>9868.8799999999992</v>
      </c>
      <c r="I98" s="157">
        <v>10315.44</v>
      </c>
      <c r="J98">
        <f t="shared" si="35"/>
        <v>315</v>
      </c>
      <c r="K98">
        <f t="shared" si="37"/>
        <v>199</v>
      </c>
      <c r="L98">
        <f t="shared" si="36"/>
        <v>277</v>
      </c>
      <c r="M98" s="26">
        <v>412</v>
      </c>
      <c r="N98" s="163">
        <f t="shared" si="26"/>
        <v>29.341841269841272</v>
      </c>
      <c r="O98" s="163">
        <f t="shared" si="26"/>
        <v>47.263467336683419</v>
      </c>
      <c r="P98" s="163">
        <f t="shared" si="26"/>
        <v>35.627725631768953</v>
      </c>
      <c r="Q98" s="163">
        <f t="shared" si="26"/>
        <v>25.037475728155339</v>
      </c>
      <c r="R98" s="163">
        <f t="shared" si="27"/>
        <v>34.317627491612242</v>
      </c>
      <c r="S98" t="str">
        <f t="shared" si="28"/>
        <v>Rising</v>
      </c>
      <c r="T98" t="str">
        <f t="shared" si="29"/>
        <v>Rising</v>
      </c>
      <c r="U98" t="str">
        <f t="shared" si="30"/>
        <v>Falling</v>
      </c>
      <c r="V98" t="str">
        <f t="shared" si="31"/>
        <v>Falling</v>
      </c>
    </row>
    <row r="99" spans="1:22" ht="24.6" x14ac:dyDescent="0.3">
      <c r="A99" s="90" t="s">
        <v>434</v>
      </c>
      <c r="B99" s="91" t="s">
        <v>435</v>
      </c>
      <c r="C99" s="90" t="s">
        <v>436</v>
      </c>
      <c r="D99" s="94" t="s">
        <v>12</v>
      </c>
      <c r="E99" s="90">
        <v>1</v>
      </c>
      <c r="F99" s="163">
        <f t="shared" si="32"/>
        <v>1350.64</v>
      </c>
      <c r="G99" s="163">
        <f t="shared" si="33"/>
        <v>1411.98</v>
      </c>
      <c r="H99" s="163">
        <f t="shared" si="34"/>
        <v>1497.44</v>
      </c>
      <c r="I99" s="157">
        <v>1553.99</v>
      </c>
      <c r="J99">
        <f t="shared" si="35"/>
        <v>162</v>
      </c>
      <c r="K99">
        <f t="shared" si="37"/>
        <v>125</v>
      </c>
      <c r="L99">
        <f t="shared" si="36"/>
        <v>103</v>
      </c>
      <c r="M99" s="26">
        <v>171</v>
      </c>
      <c r="N99" s="163">
        <f t="shared" si="26"/>
        <v>8.3372839506172838</v>
      </c>
      <c r="O99" s="163">
        <f t="shared" si="26"/>
        <v>11.29584</v>
      </c>
      <c r="P99" s="163">
        <f t="shared" si="26"/>
        <v>14.538252427184467</v>
      </c>
      <c r="Q99" s="163">
        <f t="shared" si="26"/>
        <v>9.0876608187134504</v>
      </c>
      <c r="R99" s="163">
        <f t="shared" si="27"/>
        <v>10.8147592991288</v>
      </c>
      <c r="S99" t="str">
        <f t="shared" si="28"/>
        <v>Falling</v>
      </c>
      <c r="T99" t="str">
        <f t="shared" si="29"/>
        <v>Rising</v>
      </c>
      <c r="U99" t="str">
        <f t="shared" si="30"/>
        <v>Rising</v>
      </c>
      <c r="V99" t="str">
        <f t="shared" si="31"/>
        <v>Falling</v>
      </c>
    </row>
    <row r="100" spans="1:22" x14ac:dyDescent="0.3">
      <c r="A100" s="96" t="s">
        <v>441</v>
      </c>
      <c r="B100" s="97" t="s">
        <v>442</v>
      </c>
      <c r="C100" s="96" t="s">
        <v>27</v>
      </c>
      <c r="D100" s="94" t="s">
        <v>12</v>
      </c>
      <c r="E100" s="90">
        <v>1</v>
      </c>
      <c r="F100" s="163">
        <f t="shared" si="32"/>
        <v>7609.84</v>
      </c>
      <c r="G100" s="163">
        <f t="shared" si="33"/>
        <v>7211.81</v>
      </c>
      <c r="H100" s="163">
        <f t="shared" si="34"/>
        <v>6511.3600000000006</v>
      </c>
      <c r="I100" s="157">
        <v>5570.29</v>
      </c>
      <c r="J100">
        <f t="shared" si="35"/>
        <v>554</v>
      </c>
      <c r="K100">
        <f t="shared" si="37"/>
        <v>488</v>
      </c>
      <c r="L100">
        <f t="shared" si="36"/>
        <v>608</v>
      </c>
      <c r="M100" s="26">
        <v>526</v>
      </c>
      <c r="N100" s="163">
        <f t="shared" si="26"/>
        <v>13.736173285198555</v>
      </c>
      <c r="O100" s="163">
        <f t="shared" si="26"/>
        <v>14.77829918032787</v>
      </c>
      <c r="P100" s="163">
        <f t="shared" si="26"/>
        <v>10.709473684210527</v>
      </c>
      <c r="Q100" s="163">
        <f t="shared" si="26"/>
        <v>10.589904942965779</v>
      </c>
      <c r="R100" s="163">
        <f t="shared" si="27"/>
        <v>12.453462773175684</v>
      </c>
      <c r="S100" t="str">
        <f t="shared" si="28"/>
        <v>Rising</v>
      </c>
      <c r="T100" t="str">
        <f t="shared" si="29"/>
        <v>Falling</v>
      </c>
      <c r="U100" t="str">
        <f t="shared" si="30"/>
        <v>Falling</v>
      </c>
      <c r="V100" t="str">
        <f t="shared" si="31"/>
        <v>Falling</v>
      </c>
    </row>
    <row r="101" spans="1:22" x14ac:dyDescent="0.3">
      <c r="A101" s="96" t="s">
        <v>447</v>
      </c>
      <c r="B101" s="97" t="s">
        <v>448</v>
      </c>
      <c r="C101" s="96" t="s">
        <v>27</v>
      </c>
      <c r="D101" s="94" t="s">
        <v>12</v>
      </c>
      <c r="E101" s="90">
        <v>1</v>
      </c>
      <c r="F101" s="163">
        <f t="shared" si="32"/>
        <v>3577.02</v>
      </c>
      <c r="G101" s="163">
        <f t="shared" si="33"/>
        <v>3641.32</v>
      </c>
      <c r="H101" s="163">
        <f t="shared" si="34"/>
        <v>3286.1899999999996</v>
      </c>
      <c r="I101" s="157">
        <v>3266.8</v>
      </c>
      <c r="J101">
        <f t="shared" si="35"/>
        <v>532</v>
      </c>
      <c r="K101">
        <f t="shared" si="37"/>
        <v>777</v>
      </c>
      <c r="L101">
        <f t="shared" si="36"/>
        <v>1136</v>
      </c>
      <c r="M101" s="26">
        <v>796</v>
      </c>
      <c r="N101" s="163">
        <f t="shared" si="26"/>
        <v>6.7237218045112783</v>
      </c>
      <c r="O101" s="163">
        <f t="shared" si="26"/>
        <v>4.6863835263835263</v>
      </c>
      <c r="P101" s="163">
        <f t="shared" si="26"/>
        <v>2.8927728873239431</v>
      </c>
      <c r="Q101" s="163">
        <f t="shared" si="26"/>
        <v>4.1040201005025132</v>
      </c>
      <c r="R101" s="163">
        <f t="shared" si="27"/>
        <v>4.6017245796803152</v>
      </c>
      <c r="S101" t="str">
        <f t="shared" si="28"/>
        <v>Rising</v>
      </c>
      <c r="T101" t="str">
        <f t="shared" si="29"/>
        <v>Falling</v>
      </c>
      <c r="U101" t="str">
        <f t="shared" si="30"/>
        <v>Falling</v>
      </c>
      <c r="V101" t="str">
        <f t="shared" si="31"/>
        <v>Rising</v>
      </c>
    </row>
    <row r="102" spans="1:22" x14ac:dyDescent="0.3">
      <c r="A102" s="96" t="s">
        <v>449</v>
      </c>
      <c r="B102" s="97" t="s">
        <v>450</v>
      </c>
      <c r="C102" s="96" t="s">
        <v>27</v>
      </c>
      <c r="D102" s="94" t="s">
        <v>12</v>
      </c>
      <c r="E102" s="90">
        <v>1</v>
      </c>
      <c r="F102" s="163">
        <f t="shared" si="32"/>
        <v>8870.34</v>
      </c>
      <c r="G102" s="163">
        <f t="shared" si="33"/>
        <v>7981.64</v>
      </c>
      <c r="H102" s="163">
        <f t="shared" si="34"/>
        <v>7247.27</v>
      </c>
      <c r="I102" s="157">
        <v>6357.05</v>
      </c>
      <c r="J102">
        <f t="shared" si="35"/>
        <v>1103</v>
      </c>
      <c r="K102">
        <f t="shared" si="37"/>
        <v>1641</v>
      </c>
      <c r="L102">
        <f t="shared" si="36"/>
        <v>1733</v>
      </c>
      <c r="M102" s="26">
        <v>1540</v>
      </c>
      <c r="N102" s="163">
        <f t="shared" si="26"/>
        <v>8.0420126926563924</v>
      </c>
      <c r="O102" s="163">
        <f t="shared" si="26"/>
        <v>4.8638878732480197</v>
      </c>
      <c r="P102" s="163">
        <f t="shared" si="26"/>
        <v>4.181921523369879</v>
      </c>
      <c r="Q102" s="163">
        <f t="shared" si="26"/>
        <v>4.1279545454545454</v>
      </c>
      <c r="R102" s="163">
        <f t="shared" si="27"/>
        <v>5.3039441586822091</v>
      </c>
      <c r="S102" t="str">
        <f t="shared" si="28"/>
        <v>Rising</v>
      </c>
      <c r="T102" t="str">
        <f t="shared" si="29"/>
        <v>Falling</v>
      </c>
      <c r="U102" t="str">
        <f t="shared" si="30"/>
        <v>Falling</v>
      </c>
      <c r="V102" t="str">
        <f t="shared" si="31"/>
        <v>Falling</v>
      </c>
    </row>
    <row r="103" spans="1:22" x14ac:dyDescent="0.3">
      <c r="A103" s="96" t="s">
        <v>454</v>
      </c>
      <c r="B103" s="97" t="s">
        <v>455</v>
      </c>
      <c r="C103" s="96" t="s">
        <v>27</v>
      </c>
      <c r="D103" s="94" t="s">
        <v>12</v>
      </c>
      <c r="E103" s="90">
        <v>1</v>
      </c>
      <c r="F103" s="163">
        <f t="shared" si="32"/>
        <v>3446.66</v>
      </c>
      <c r="G103" s="163">
        <f t="shared" si="33"/>
        <v>3731.45</v>
      </c>
      <c r="H103" s="163">
        <f t="shared" si="34"/>
        <v>4054.9300000000003</v>
      </c>
      <c r="I103" s="157">
        <v>4307.87</v>
      </c>
      <c r="J103">
        <f t="shared" si="35"/>
        <v>1950</v>
      </c>
      <c r="K103">
        <f t="shared" si="37"/>
        <v>1940</v>
      </c>
      <c r="L103">
        <f t="shared" si="36"/>
        <v>1346</v>
      </c>
      <c r="M103" s="26">
        <v>1660</v>
      </c>
      <c r="N103" s="163">
        <f t="shared" si="26"/>
        <v>1.7675179487179487</v>
      </c>
      <c r="O103" s="163">
        <f t="shared" si="26"/>
        <v>1.9234278350515464</v>
      </c>
      <c r="P103" s="163">
        <f t="shared" si="26"/>
        <v>3.0125780089153049</v>
      </c>
      <c r="Q103" s="163">
        <f t="shared" si="26"/>
        <v>2.595102409638554</v>
      </c>
      <c r="R103" s="163">
        <f t="shared" si="27"/>
        <v>2.3246565505808388</v>
      </c>
      <c r="S103" t="str">
        <f t="shared" si="28"/>
        <v>Falling</v>
      </c>
      <c r="T103" t="str">
        <f t="shared" si="29"/>
        <v>Rising</v>
      </c>
      <c r="U103" t="str">
        <f t="shared" si="30"/>
        <v>Rising</v>
      </c>
      <c r="V103" t="str">
        <f t="shared" si="31"/>
        <v>Falling</v>
      </c>
    </row>
    <row r="104" spans="1:22" x14ac:dyDescent="0.3">
      <c r="A104" s="11" t="s">
        <v>456</v>
      </c>
      <c r="B104" s="12" t="s">
        <v>457</v>
      </c>
      <c r="C104" s="11" t="s">
        <v>50</v>
      </c>
      <c r="D104" s="9" t="s">
        <v>12</v>
      </c>
      <c r="E104" s="6">
        <v>1</v>
      </c>
      <c r="F104" s="163">
        <f t="shared" si="32"/>
        <v>1003.84</v>
      </c>
      <c r="G104" s="163">
        <f t="shared" si="33"/>
        <v>0</v>
      </c>
      <c r="H104" s="163">
        <f t="shared" si="34"/>
        <v>1419.11</v>
      </c>
      <c r="I104" s="157">
        <v>1180.8</v>
      </c>
      <c r="J104">
        <f t="shared" si="35"/>
        <v>1851</v>
      </c>
      <c r="K104">
        <f t="shared" si="37"/>
        <v>1961</v>
      </c>
      <c r="L104">
        <f t="shared" si="36"/>
        <v>1150</v>
      </c>
      <c r="M104" s="26">
        <v>2330</v>
      </c>
      <c r="N104" s="163">
        <f t="shared" si="26"/>
        <v>0.54232306861156132</v>
      </c>
      <c r="O104" s="163">
        <f t="shared" si="26"/>
        <v>0</v>
      </c>
      <c r="P104" s="163">
        <f t="shared" si="26"/>
        <v>1.2340086956521739</v>
      </c>
      <c r="Q104" s="163">
        <f t="shared" si="26"/>
        <v>0.50678111587982833</v>
      </c>
      <c r="R104" s="163">
        <f t="shared" si="27"/>
        <v>0.57077822003589085</v>
      </c>
      <c r="S104" t="str">
        <f t="shared" si="28"/>
        <v>Falling</v>
      </c>
      <c r="T104" t="str">
        <f t="shared" si="29"/>
        <v>Rising</v>
      </c>
      <c r="U104" t="str">
        <f t="shared" si="30"/>
        <v>Rising</v>
      </c>
      <c r="V104" t="str">
        <f t="shared" si="31"/>
        <v>Falling</v>
      </c>
    </row>
    <row r="105" spans="1:22" ht="48.6" x14ac:dyDescent="0.3">
      <c r="A105" s="90" t="s">
        <v>460</v>
      </c>
      <c r="B105" s="91" t="s">
        <v>461</v>
      </c>
      <c r="C105" s="90" t="s">
        <v>236</v>
      </c>
      <c r="D105" s="94" t="s">
        <v>12</v>
      </c>
      <c r="E105" s="90">
        <v>1</v>
      </c>
      <c r="F105" s="163">
        <f t="shared" si="32"/>
        <v>820.96</v>
      </c>
      <c r="G105" s="163">
        <f t="shared" si="33"/>
        <v>921.26</v>
      </c>
      <c r="H105" s="163">
        <f t="shared" si="34"/>
        <v>923.5</v>
      </c>
      <c r="I105" s="157">
        <v>1191.95</v>
      </c>
      <c r="J105">
        <f t="shared" si="35"/>
        <v>795</v>
      </c>
      <c r="K105">
        <f t="shared" si="37"/>
        <v>859</v>
      </c>
      <c r="L105">
        <f t="shared" si="36"/>
        <v>981</v>
      </c>
      <c r="M105" s="26">
        <v>1054</v>
      </c>
      <c r="N105" s="163">
        <f t="shared" si="26"/>
        <v>1.0326540880503146</v>
      </c>
      <c r="O105" s="163">
        <f t="shared" si="26"/>
        <v>1.0724796274738067</v>
      </c>
      <c r="P105" s="163">
        <f t="shared" si="26"/>
        <v>0.94138634046890923</v>
      </c>
      <c r="Q105" s="163">
        <f t="shared" si="26"/>
        <v>1.1308823529411764</v>
      </c>
      <c r="R105" s="163">
        <f t="shared" si="27"/>
        <v>1.0443506022335516</v>
      </c>
      <c r="S105" t="str">
        <f t="shared" si="28"/>
        <v>Rising</v>
      </c>
      <c r="T105" t="str">
        <f t="shared" si="29"/>
        <v>Rising</v>
      </c>
      <c r="U105" t="str">
        <f t="shared" si="30"/>
        <v>Falling</v>
      </c>
      <c r="V105" t="str">
        <f t="shared" si="31"/>
        <v>Rising</v>
      </c>
    </row>
    <row r="106" spans="1:22" ht="24.6" x14ac:dyDescent="0.3">
      <c r="A106" s="90" t="s">
        <v>464</v>
      </c>
      <c r="B106" s="91" t="s">
        <v>465</v>
      </c>
      <c r="C106" s="90" t="s">
        <v>41</v>
      </c>
      <c r="D106" s="94" t="s">
        <v>12</v>
      </c>
      <c r="E106" s="90">
        <v>1</v>
      </c>
      <c r="F106" s="163">
        <f t="shared" si="32"/>
        <v>1047.4100000000001</v>
      </c>
      <c r="G106" s="163">
        <f t="shared" si="33"/>
        <v>1189.1199999999999</v>
      </c>
      <c r="H106" s="163">
        <f t="shared" si="34"/>
        <v>1249.49</v>
      </c>
      <c r="I106" s="157">
        <v>1538.54</v>
      </c>
      <c r="J106">
        <f t="shared" si="35"/>
        <v>43</v>
      </c>
      <c r="K106">
        <f t="shared" si="37"/>
        <v>62</v>
      </c>
      <c r="L106">
        <f t="shared" si="36"/>
        <v>70</v>
      </c>
      <c r="M106" s="26">
        <v>194</v>
      </c>
      <c r="N106" s="163">
        <f t="shared" si="26"/>
        <v>24.358372093023259</v>
      </c>
      <c r="O106" s="163">
        <f t="shared" si="26"/>
        <v>19.179354838709674</v>
      </c>
      <c r="P106" s="163">
        <f t="shared" si="26"/>
        <v>17.849857142857143</v>
      </c>
      <c r="Q106" s="163">
        <f t="shared" si="26"/>
        <v>7.930618556701031</v>
      </c>
      <c r="R106" s="163">
        <f t="shared" si="27"/>
        <v>17.329550657822779</v>
      </c>
      <c r="S106" t="str">
        <f t="shared" si="28"/>
        <v>Rising</v>
      </c>
      <c r="T106" t="str">
        <f t="shared" si="29"/>
        <v>Rising</v>
      </c>
      <c r="U106" t="str">
        <f t="shared" si="30"/>
        <v>Falling</v>
      </c>
      <c r="V106" t="str">
        <f t="shared" si="31"/>
        <v>Falling</v>
      </c>
    </row>
    <row r="107" spans="1:22" x14ac:dyDescent="0.3">
      <c r="A107" s="96" t="s">
        <v>466</v>
      </c>
      <c r="B107" s="97" t="s">
        <v>467</v>
      </c>
      <c r="C107" s="96" t="s">
        <v>27</v>
      </c>
      <c r="D107" s="94" t="s">
        <v>12</v>
      </c>
      <c r="E107" s="90">
        <v>1</v>
      </c>
      <c r="F107" s="163">
        <f t="shared" si="32"/>
        <v>4997.8900000000003</v>
      </c>
      <c r="G107" s="163">
        <f t="shared" si="33"/>
        <v>4497.6099999999997</v>
      </c>
      <c r="H107" s="163">
        <f t="shared" si="34"/>
        <v>4083.1</v>
      </c>
      <c r="I107" s="157">
        <v>3581.56</v>
      </c>
      <c r="J107">
        <f t="shared" si="35"/>
        <v>64</v>
      </c>
      <c r="K107">
        <f t="shared" si="37"/>
        <v>89</v>
      </c>
      <c r="L107">
        <f t="shared" si="36"/>
        <v>97</v>
      </c>
      <c r="M107" s="26">
        <v>81</v>
      </c>
      <c r="N107" s="163">
        <f t="shared" si="26"/>
        <v>78.092031250000005</v>
      </c>
      <c r="O107" s="163">
        <f t="shared" si="26"/>
        <v>50.534943820224719</v>
      </c>
      <c r="P107" s="163">
        <f t="shared" si="26"/>
        <v>42.093814432989689</v>
      </c>
      <c r="Q107" s="163">
        <f t="shared" si="26"/>
        <v>44.216790123456789</v>
      </c>
      <c r="R107" s="163">
        <f t="shared" si="27"/>
        <v>53.734394906667802</v>
      </c>
      <c r="S107" t="str">
        <f t="shared" si="28"/>
        <v>Rising</v>
      </c>
      <c r="T107" t="str">
        <f t="shared" si="29"/>
        <v>Falling</v>
      </c>
      <c r="U107" t="str">
        <f t="shared" si="30"/>
        <v>Falling</v>
      </c>
      <c r="V107" t="str">
        <f t="shared" si="31"/>
        <v>Rising</v>
      </c>
    </row>
    <row r="108" spans="1:22" ht="24.6" x14ac:dyDescent="0.3">
      <c r="A108" s="90" t="s">
        <v>474</v>
      </c>
      <c r="B108" s="91" t="s">
        <v>475</v>
      </c>
      <c r="C108" s="90" t="s">
        <v>476</v>
      </c>
      <c r="D108" s="94" t="s">
        <v>12</v>
      </c>
      <c r="E108" s="90">
        <v>1</v>
      </c>
      <c r="F108" s="163">
        <f t="shared" si="32"/>
        <v>0</v>
      </c>
      <c r="G108" s="163">
        <f t="shared" si="33"/>
        <v>227.12</v>
      </c>
      <c r="H108" s="163">
        <f t="shared" si="34"/>
        <v>207.71</v>
      </c>
      <c r="I108" s="157">
        <v>327.07</v>
      </c>
      <c r="J108" t="str">
        <f t="shared" si="35"/>
        <v>na</v>
      </c>
      <c r="K108">
        <f t="shared" si="37"/>
        <v>3</v>
      </c>
      <c r="L108">
        <f t="shared" si="36"/>
        <v>10</v>
      </c>
      <c r="M108" s="26">
        <v>47</v>
      </c>
      <c r="O108" s="163">
        <f t="shared" si="26"/>
        <v>75.706666666666663</v>
      </c>
      <c r="P108" s="163">
        <f t="shared" si="26"/>
        <v>20.771000000000001</v>
      </c>
      <c r="Q108" s="163">
        <f t="shared" si="26"/>
        <v>6.9589361702127661</v>
      </c>
      <c r="R108" s="163">
        <f t="shared" si="27"/>
        <v>34.478867612293143</v>
      </c>
      <c r="S108" t="str">
        <f t="shared" si="28"/>
        <v>Rising</v>
      </c>
      <c r="T108" t="str">
        <f t="shared" si="29"/>
        <v>Rising</v>
      </c>
      <c r="U108" t="str">
        <f t="shared" si="30"/>
        <v>Falling</v>
      </c>
      <c r="V108" t="str">
        <f t="shared" si="31"/>
        <v>Falling</v>
      </c>
    </row>
    <row r="109" spans="1:22" x14ac:dyDescent="0.3">
      <c r="A109" s="96" t="s">
        <v>477</v>
      </c>
      <c r="B109" s="97" t="s">
        <v>478</v>
      </c>
      <c r="C109" s="96" t="s">
        <v>27</v>
      </c>
      <c r="D109" s="94" t="s">
        <v>12</v>
      </c>
      <c r="E109" s="90">
        <v>1</v>
      </c>
      <c r="F109" s="163">
        <f t="shared" si="32"/>
        <v>555.22</v>
      </c>
      <c r="G109" s="163">
        <f t="shared" si="33"/>
        <v>603.35</v>
      </c>
      <c r="H109" s="163">
        <f t="shared" si="34"/>
        <v>658.93000000000006</v>
      </c>
      <c r="I109" s="157">
        <v>698.02</v>
      </c>
      <c r="J109">
        <f t="shared" si="35"/>
        <v>366</v>
      </c>
      <c r="K109">
        <f t="shared" si="37"/>
        <v>330</v>
      </c>
      <c r="L109">
        <f t="shared" si="36"/>
        <v>331</v>
      </c>
      <c r="M109" s="26">
        <v>365</v>
      </c>
      <c r="N109" s="163">
        <f t="shared" si="26"/>
        <v>1.5169945355191257</v>
      </c>
      <c r="O109" s="163">
        <f t="shared" si="26"/>
        <v>1.8283333333333334</v>
      </c>
      <c r="P109" s="163">
        <f t="shared" si="26"/>
        <v>1.9907250755287011</v>
      </c>
      <c r="Q109" s="163">
        <f t="shared" si="26"/>
        <v>1.9123835616438356</v>
      </c>
      <c r="R109" s="163">
        <f t="shared" si="27"/>
        <v>1.812109126506249</v>
      </c>
      <c r="S109" t="str">
        <f t="shared" si="28"/>
        <v>Rising</v>
      </c>
      <c r="T109" t="str">
        <f t="shared" si="29"/>
        <v>Rising</v>
      </c>
      <c r="U109" t="str">
        <f t="shared" si="30"/>
        <v>Rising</v>
      </c>
      <c r="V109" t="str">
        <f t="shared" si="31"/>
        <v>Falling</v>
      </c>
    </row>
    <row r="110" spans="1:22" x14ac:dyDescent="0.3">
      <c r="A110" s="96" t="s">
        <v>479</v>
      </c>
      <c r="B110" s="97" t="s">
        <v>480</v>
      </c>
      <c r="C110" s="96" t="s">
        <v>27</v>
      </c>
      <c r="D110" s="94" t="s">
        <v>12</v>
      </c>
      <c r="E110" s="90">
        <v>1</v>
      </c>
      <c r="F110" s="163">
        <f t="shared" si="32"/>
        <v>2158.9699999999998</v>
      </c>
      <c r="G110" s="163">
        <f t="shared" si="33"/>
        <v>2325.14</v>
      </c>
      <c r="H110" s="163">
        <f t="shared" si="34"/>
        <v>2516.5</v>
      </c>
      <c r="I110" s="157">
        <v>2642.9</v>
      </c>
      <c r="J110">
        <f t="shared" si="35"/>
        <v>283</v>
      </c>
      <c r="K110">
        <f t="shared" si="37"/>
        <v>377</v>
      </c>
      <c r="L110">
        <f t="shared" si="36"/>
        <v>307</v>
      </c>
      <c r="M110" s="26">
        <v>377</v>
      </c>
      <c r="N110" s="163">
        <f t="shared" si="26"/>
        <v>7.6288692579505293</v>
      </c>
      <c r="O110" s="163">
        <f t="shared" si="26"/>
        <v>6.1674801061007951</v>
      </c>
      <c r="P110" s="163">
        <f t="shared" si="26"/>
        <v>8.1970684039087942</v>
      </c>
      <c r="Q110" s="163">
        <f t="shared" si="26"/>
        <v>7.0103448275862075</v>
      </c>
      <c r="R110" s="163">
        <f t="shared" si="27"/>
        <v>7.2509406488865817</v>
      </c>
      <c r="S110" t="str">
        <f t="shared" si="28"/>
        <v>Falling</v>
      </c>
      <c r="T110" t="str">
        <f t="shared" si="29"/>
        <v>Rising</v>
      </c>
      <c r="U110" t="str">
        <f t="shared" si="30"/>
        <v>Rising</v>
      </c>
      <c r="V110" t="str">
        <f t="shared" si="31"/>
        <v>Falling</v>
      </c>
    </row>
    <row r="111" spans="1:22" ht="24.6" x14ac:dyDescent="0.3">
      <c r="A111" s="90" t="s">
        <v>481</v>
      </c>
      <c r="B111" s="91" t="s">
        <v>482</v>
      </c>
      <c r="C111" s="90" t="s">
        <v>483</v>
      </c>
      <c r="D111" s="94" t="s">
        <v>12</v>
      </c>
      <c r="E111" s="90">
        <v>1</v>
      </c>
      <c r="F111" s="163">
        <f t="shared" si="32"/>
        <v>2709.97</v>
      </c>
      <c r="G111" s="163">
        <f t="shared" si="33"/>
        <v>3131.5</v>
      </c>
      <c r="H111" s="163">
        <f t="shared" si="34"/>
        <v>3248.96</v>
      </c>
      <c r="I111" s="157">
        <v>4012.67</v>
      </c>
      <c r="J111">
        <f t="shared" si="35"/>
        <v>1789</v>
      </c>
      <c r="K111">
        <f t="shared" si="37"/>
        <v>2365</v>
      </c>
      <c r="L111">
        <f t="shared" si="36"/>
        <v>2152</v>
      </c>
      <c r="M111" s="138">
        <v>2306</v>
      </c>
      <c r="N111" s="163">
        <f t="shared" si="26"/>
        <v>1.5147959754052542</v>
      </c>
      <c r="O111" s="163">
        <f t="shared" si="26"/>
        <v>1.3241014799154334</v>
      </c>
      <c r="P111" s="163">
        <f t="shared" si="26"/>
        <v>1.5097397769516729</v>
      </c>
      <c r="Q111" s="163">
        <f t="shared" si="26"/>
        <v>1.7400997398091935</v>
      </c>
      <c r="R111" s="163">
        <f t="shared" si="27"/>
        <v>1.5221842430203885</v>
      </c>
      <c r="S111" t="str">
        <f t="shared" si="28"/>
        <v>Falling</v>
      </c>
      <c r="T111" t="str">
        <f t="shared" si="29"/>
        <v>Rising</v>
      </c>
      <c r="U111" t="str">
        <f t="shared" si="30"/>
        <v>Rising</v>
      </c>
      <c r="V111" t="str">
        <f t="shared" si="31"/>
        <v>Rising</v>
      </c>
    </row>
    <row r="112" spans="1:22" x14ac:dyDescent="0.3">
      <c r="A112" s="96" t="s">
        <v>484</v>
      </c>
      <c r="B112" s="97" t="s">
        <v>485</v>
      </c>
      <c r="C112" s="96" t="s">
        <v>50</v>
      </c>
      <c r="D112" s="94" t="s">
        <v>12</v>
      </c>
      <c r="E112" s="90">
        <v>1</v>
      </c>
      <c r="F112" s="163">
        <f t="shared" ref="F112:F124" si="38">VLOOKUP(A112, science2016, 4, FALSE)</f>
        <v>323.88</v>
      </c>
      <c r="G112" s="163">
        <f t="shared" ref="G112:G124" si="39">VLOOKUP(A112, science2016, 5, FALSE)</f>
        <v>353.09</v>
      </c>
      <c r="H112" s="163">
        <f t="shared" ref="H112:H124" si="40">VLOOKUP(A112, science2016, 6, FALSE)</f>
        <v>370.74</v>
      </c>
      <c r="I112" s="157">
        <v>303.60000000000002</v>
      </c>
      <c r="J112">
        <f t="shared" ref="J112:J124" si="41">VLOOKUP(A112, science2016, 9, FALSE)</f>
        <v>127</v>
      </c>
      <c r="K112">
        <f t="shared" si="37"/>
        <v>106</v>
      </c>
      <c r="L112">
        <f t="shared" ref="L112:L124" si="42">VLOOKUP(A112, science2016, 11, FALSE)</f>
        <v>52</v>
      </c>
      <c r="M112" s="26">
        <v>78</v>
      </c>
      <c r="N112" s="163">
        <f t="shared" si="26"/>
        <v>2.5502362204724407</v>
      </c>
      <c r="O112" s="163">
        <f t="shared" si="26"/>
        <v>3.3310377358490562</v>
      </c>
      <c r="P112" s="163">
        <f t="shared" si="26"/>
        <v>7.1296153846153851</v>
      </c>
      <c r="Q112" s="163">
        <f t="shared" si="26"/>
        <v>3.8923076923076927</v>
      </c>
      <c r="R112" s="163">
        <f t="shared" si="27"/>
        <v>4.2257992583111434</v>
      </c>
      <c r="S112" t="str">
        <f t="shared" si="28"/>
        <v>Falling</v>
      </c>
      <c r="T112" t="str">
        <f t="shared" si="29"/>
        <v>Rising</v>
      </c>
      <c r="U112" t="str">
        <f t="shared" si="30"/>
        <v>Rising</v>
      </c>
      <c r="V112" t="str">
        <f t="shared" si="31"/>
        <v>Falling</v>
      </c>
    </row>
    <row r="113" spans="1:22" ht="24.6" x14ac:dyDescent="0.3">
      <c r="A113" s="90" t="s">
        <v>491</v>
      </c>
      <c r="B113" s="91" t="s">
        <v>492</v>
      </c>
      <c r="C113" s="90" t="s">
        <v>105</v>
      </c>
      <c r="D113" s="94" t="s">
        <v>12</v>
      </c>
      <c r="E113" s="90">
        <v>1</v>
      </c>
      <c r="F113" s="163">
        <f t="shared" si="38"/>
        <v>1602.83</v>
      </c>
      <c r="G113" s="163">
        <f t="shared" si="39"/>
        <v>1817.38</v>
      </c>
      <c r="H113" s="163">
        <f t="shared" si="40"/>
        <v>1885.76</v>
      </c>
      <c r="I113" s="157">
        <v>2420.36</v>
      </c>
      <c r="J113">
        <f t="shared" si="41"/>
        <v>178</v>
      </c>
      <c r="K113">
        <f t="shared" si="37"/>
        <v>230</v>
      </c>
      <c r="L113">
        <f t="shared" si="42"/>
        <v>210</v>
      </c>
      <c r="M113" s="26">
        <v>224</v>
      </c>
      <c r="N113" s="163">
        <f t="shared" si="26"/>
        <v>9.0046629213483147</v>
      </c>
      <c r="O113" s="163">
        <f t="shared" si="26"/>
        <v>7.9016521739130443</v>
      </c>
      <c r="P113" s="163">
        <f t="shared" si="26"/>
        <v>8.9798095238095232</v>
      </c>
      <c r="Q113" s="163">
        <f t="shared" si="26"/>
        <v>10.805178571428572</v>
      </c>
      <c r="R113" s="163">
        <f t="shared" si="27"/>
        <v>9.1728257976248635</v>
      </c>
      <c r="S113" t="str">
        <f t="shared" si="28"/>
        <v>Falling</v>
      </c>
      <c r="T113" t="str">
        <f t="shared" si="29"/>
        <v>Rising</v>
      </c>
      <c r="U113" t="str">
        <f t="shared" si="30"/>
        <v>Rising</v>
      </c>
      <c r="V113" t="str">
        <f t="shared" si="31"/>
        <v>Rising</v>
      </c>
    </row>
    <row r="114" spans="1:22" ht="24.6" x14ac:dyDescent="0.3">
      <c r="A114" s="90" t="s">
        <v>493</v>
      </c>
      <c r="B114" s="91" t="s">
        <v>494</v>
      </c>
      <c r="C114" s="90" t="s">
        <v>105</v>
      </c>
      <c r="D114" s="94" t="s">
        <v>12</v>
      </c>
      <c r="E114" s="90">
        <v>1</v>
      </c>
      <c r="F114" s="163">
        <f t="shared" si="38"/>
        <v>1602.83</v>
      </c>
      <c r="G114" s="163">
        <f t="shared" si="39"/>
        <v>1817.38</v>
      </c>
      <c r="H114" s="163">
        <f t="shared" si="40"/>
        <v>1885.76</v>
      </c>
      <c r="I114" s="157">
        <v>2420.36</v>
      </c>
      <c r="J114">
        <f t="shared" si="41"/>
        <v>521</v>
      </c>
      <c r="K114">
        <f t="shared" si="37"/>
        <v>532</v>
      </c>
      <c r="L114">
        <f t="shared" si="42"/>
        <v>649</v>
      </c>
      <c r="M114" s="26">
        <v>682</v>
      </c>
      <c r="N114" s="163">
        <f t="shared" si="26"/>
        <v>3.0764491362763913</v>
      </c>
      <c r="O114" s="163">
        <f t="shared" si="26"/>
        <v>3.4161278195488722</v>
      </c>
      <c r="P114" s="163">
        <f t="shared" si="26"/>
        <v>2.9056394453004621</v>
      </c>
      <c r="Q114" s="163">
        <f t="shared" si="26"/>
        <v>3.5489149560117306</v>
      </c>
      <c r="R114" s="163">
        <f t="shared" si="27"/>
        <v>3.2367828392843641</v>
      </c>
      <c r="S114" t="str">
        <f t="shared" si="28"/>
        <v>Rising</v>
      </c>
      <c r="T114" t="str">
        <f t="shared" si="29"/>
        <v>Rising</v>
      </c>
      <c r="U114" t="str">
        <f t="shared" si="30"/>
        <v>Falling</v>
      </c>
      <c r="V114" t="str">
        <f t="shared" si="31"/>
        <v>Rising</v>
      </c>
    </row>
    <row r="115" spans="1:22" x14ac:dyDescent="0.3">
      <c r="A115" s="96" t="s">
        <v>506</v>
      </c>
      <c r="B115" s="97" t="s">
        <v>507</v>
      </c>
      <c r="C115" s="96" t="s">
        <v>27</v>
      </c>
      <c r="D115" s="94" t="s">
        <v>12</v>
      </c>
      <c r="E115" s="90">
        <v>1</v>
      </c>
      <c r="F115" s="163">
        <f t="shared" si="38"/>
        <v>1093.55</v>
      </c>
      <c r="G115" s="163">
        <f t="shared" si="39"/>
        <v>1114.74</v>
      </c>
      <c r="H115" s="163">
        <f t="shared" si="40"/>
        <v>1184.57</v>
      </c>
      <c r="I115" s="157">
        <v>1217.6199999999999</v>
      </c>
      <c r="J115">
        <f t="shared" si="41"/>
        <v>5487</v>
      </c>
      <c r="K115">
        <f t="shared" si="37"/>
        <v>5418</v>
      </c>
      <c r="L115">
        <f t="shared" si="42"/>
        <v>5914</v>
      </c>
      <c r="M115" s="26">
        <v>6670</v>
      </c>
      <c r="N115" s="163">
        <f t="shared" si="26"/>
        <v>0.19929834153453616</v>
      </c>
      <c r="O115" s="163">
        <f t="shared" si="26"/>
        <v>0.20574750830564784</v>
      </c>
      <c r="P115" s="163">
        <f t="shared" si="26"/>
        <v>0.20029928982076428</v>
      </c>
      <c r="Q115" s="163">
        <f t="shared" si="26"/>
        <v>0.18255172413793103</v>
      </c>
      <c r="R115" s="163">
        <f t="shared" si="27"/>
        <v>0.19697421594971981</v>
      </c>
      <c r="S115" t="str">
        <f t="shared" si="28"/>
        <v>Rising</v>
      </c>
      <c r="T115" t="str">
        <f t="shared" si="29"/>
        <v>Rising</v>
      </c>
      <c r="U115" t="str">
        <f t="shared" si="30"/>
        <v>Falling</v>
      </c>
      <c r="V115" t="str">
        <f t="shared" si="31"/>
        <v>Falling</v>
      </c>
    </row>
    <row r="116" spans="1:22" ht="24.6" x14ac:dyDescent="0.3">
      <c r="A116" s="90" t="s">
        <v>512</v>
      </c>
      <c r="B116" s="91" t="s">
        <v>513</v>
      </c>
      <c r="C116" s="90" t="s">
        <v>514</v>
      </c>
      <c r="D116" s="94" t="s">
        <v>12</v>
      </c>
      <c r="E116" s="90">
        <v>1</v>
      </c>
      <c r="F116" s="163">
        <f t="shared" si="38"/>
        <v>148.26</v>
      </c>
      <c r="G116" s="163">
        <f t="shared" si="39"/>
        <v>169.64</v>
      </c>
      <c r="H116" s="163">
        <f t="shared" si="40"/>
        <v>234.7</v>
      </c>
      <c r="I116" s="157">
        <v>298.01</v>
      </c>
      <c r="J116">
        <f t="shared" si="41"/>
        <v>125</v>
      </c>
      <c r="K116">
        <f t="shared" si="37"/>
        <v>307</v>
      </c>
      <c r="L116">
        <f t="shared" si="42"/>
        <v>85</v>
      </c>
      <c r="M116" s="26">
        <v>68</v>
      </c>
      <c r="N116" s="163">
        <f t="shared" si="26"/>
        <v>1.18608</v>
      </c>
      <c r="O116" s="163">
        <f t="shared" si="26"/>
        <v>0.55257328990228005</v>
      </c>
      <c r="P116" s="163">
        <f t="shared" si="26"/>
        <v>2.7611764705882353</v>
      </c>
      <c r="Q116" s="163">
        <f t="shared" si="26"/>
        <v>4.3825000000000003</v>
      </c>
      <c r="R116" s="163">
        <f t="shared" si="27"/>
        <v>2.2205824401226288</v>
      </c>
      <c r="S116" t="str">
        <f t="shared" si="28"/>
        <v>Falling</v>
      </c>
      <c r="T116" t="str">
        <f t="shared" si="29"/>
        <v>Falling</v>
      </c>
      <c r="U116" t="str">
        <f t="shared" si="30"/>
        <v>Rising</v>
      </c>
      <c r="V116" t="str">
        <f t="shared" si="31"/>
        <v>Rising</v>
      </c>
    </row>
    <row r="117" spans="1:22" x14ac:dyDescent="0.3">
      <c r="A117" s="158" t="s">
        <v>531</v>
      </c>
      <c r="B117" s="91" t="s">
        <v>532</v>
      </c>
      <c r="C117" s="75" t="s">
        <v>533</v>
      </c>
      <c r="D117" s="44" t="s">
        <v>12</v>
      </c>
      <c r="E117" s="75">
        <v>1</v>
      </c>
      <c r="F117" s="163">
        <f t="shared" si="38"/>
        <v>1826.02</v>
      </c>
      <c r="G117" s="163">
        <f t="shared" si="39"/>
        <v>1935.72</v>
      </c>
      <c r="H117" s="163">
        <f t="shared" si="40"/>
        <v>2040.89</v>
      </c>
      <c r="I117" s="157">
        <v>2410.04</v>
      </c>
      <c r="J117">
        <f t="shared" si="41"/>
        <v>0</v>
      </c>
      <c r="K117">
        <f t="shared" si="37"/>
        <v>0</v>
      </c>
      <c r="L117">
        <f t="shared" si="42"/>
        <v>0</v>
      </c>
      <c r="M117" s="26" t="s">
        <v>170</v>
      </c>
      <c r="N117" s="163">
        <v>1826.02</v>
      </c>
      <c r="O117" s="163">
        <v>1935.72</v>
      </c>
      <c r="P117" s="163">
        <v>2040.89</v>
      </c>
      <c r="Q117" s="157">
        <v>2410.04</v>
      </c>
      <c r="R117" s="163">
        <f t="shared" si="27"/>
        <v>2053.1675</v>
      </c>
    </row>
    <row r="118" spans="1:22" ht="24.6" x14ac:dyDescent="0.3">
      <c r="A118" s="90" t="s">
        <v>534</v>
      </c>
      <c r="B118" s="91" t="s">
        <v>535</v>
      </c>
      <c r="C118" s="90" t="s">
        <v>536</v>
      </c>
      <c r="D118" s="94" t="s">
        <v>12</v>
      </c>
      <c r="E118" s="90">
        <v>1</v>
      </c>
      <c r="F118" s="163">
        <f t="shared" si="38"/>
        <v>434.45</v>
      </c>
      <c r="G118" s="163">
        <f t="shared" si="39"/>
        <v>496.75</v>
      </c>
      <c r="H118" s="163">
        <f t="shared" si="40"/>
        <v>500.08</v>
      </c>
      <c r="I118" s="157">
        <v>658.96</v>
      </c>
      <c r="J118">
        <f t="shared" si="41"/>
        <v>130</v>
      </c>
      <c r="K118">
        <f t="shared" si="37"/>
        <v>158</v>
      </c>
      <c r="L118">
        <f t="shared" si="42"/>
        <v>133</v>
      </c>
      <c r="M118" s="26">
        <v>119</v>
      </c>
      <c r="N118" s="163">
        <f t="shared" si="26"/>
        <v>3.3419230769230768</v>
      </c>
      <c r="O118" s="163">
        <f t="shared" si="26"/>
        <v>3.143987341772152</v>
      </c>
      <c r="P118" s="163">
        <f t="shared" si="26"/>
        <v>3.76</v>
      </c>
      <c r="Q118" s="163">
        <f t="shared" si="26"/>
        <v>5.5374789915966387</v>
      </c>
      <c r="R118" s="163">
        <f t="shared" si="27"/>
        <v>3.9458473525729669</v>
      </c>
      <c r="S118" t="str">
        <f t="shared" si="28"/>
        <v>Falling</v>
      </c>
      <c r="T118" t="str">
        <f t="shared" si="29"/>
        <v>Falling</v>
      </c>
      <c r="U118" t="str">
        <f t="shared" si="30"/>
        <v>Rising</v>
      </c>
      <c r="V118" t="str">
        <f t="shared" si="31"/>
        <v>Rising</v>
      </c>
    </row>
    <row r="119" spans="1:22" ht="24.6" x14ac:dyDescent="0.3">
      <c r="A119" s="90" t="s">
        <v>540</v>
      </c>
      <c r="B119" s="91" t="s">
        <v>541</v>
      </c>
      <c r="C119" s="90" t="s">
        <v>436</v>
      </c>
      <c r="D119" s="94" t="s">
        <v>12</v>
      </c>
      <c r="E119" s="90">
        <v>1</v>
      </c>
      <c r="F119" s="163">
        <f t="shared" si="38"/>
        <v>1728.11</v>
      </c>
      <c r="G119" s="163">
        <f t="shared" si="39"/>
        <v>1805.96</v>
      </c>
      <c r="H119" s="163">
        <f t="shared" si="40"/>
        <v>1915.2</v>
      </c>
      <c r="I119" s="157">
        <v>1987.96</v>
      </c>
      <c r="J119">
        <f t="shared" si="41"/>
        <v>741</v>
      </c>
      <c r="K119">
        <f t="shared" si="37"/>
        <v>538</v>
      </c>
      <c r="L119">
        <f t="shared" si="42"/>
        <v>430</v>
      </c>
      <c r="M119" s="26">
        <v>507</v>
      </c>
      <c r="N119" s="163">
        <f t="shared" si="26"/>
        <v>2.332132253711201</v>
      </c>
      <c r="O119" s="163">
        <f t="shared" si="26"/>
        <v>3.3568029739776954</v>
      </c>
      <c r="P119" s="163">
        <f t="shared" si="26"/>
        <v>4.4539534883720933</v>
      </c>
      <c r="Q119" s="163">
        <f t="shared" si="26"/>
        <v>3.9210256410256412</v>
      </c>
      <c r="R119" s="163">
        <f t="shared" si="27"/>
        <v>3.5159785892716577</v>
      </c>
      <c r="S119" t="str">
        <f t="shared" si="28"/>
        <v>Falling</v>
      </c>
      <c r="T119" t="str">
        <f t="shared" si="29"/>
        <v>Rising</v>
      </c>
      <c r="U119" t="str">
        <f t="shared" si="30"/>
        <v>Rising</v>
      </c>
      <c r="V119" t="str">
        <f t="shared" si="31"/>
        <v>Falling</v>
      </c>
    </row>
    <row r="120" spans="1:22" x14ac:dyDescent="0.3">
      <c r="A120" s="96" t="s">
        <v>542</v>
      </c>
      <c r="B120" s="97" t="s">
        <v>543</v>
      </c>
      <c r="C120" s="96" t="s">
        <v>27</v>
      </c>
      <c r="D120" s="94" t="s">
        <v>12</v>
      </c>
      <c r="E120" s="90">
        <v>1</v>
      </c>
      <c r="F120" s="163">
        <f t="shared" si="38"/>
        <v>5472.43</v>
      </c>
      <c r="G120" s="163">
        <f t="shared" si="39"/>
        <v>5840.45</v>
      </c>
      <c r="H120" s="163">
        <f t="shared" si="40"/>
        <v>6201.6100000000006</v>
      </c>
      <c r="I120" s="157">
        <v>6452.17</v>
      </c>
      <c r="J120">
        <f t="shared" si="41"/>
        <v>171</v>
      </c>
      <c r="K120">
        <f t="shared" si="37"/>
        <v>174</v>
      </c>
      <c r="L120">
        <f t="shared" si="42"/>
        <v>149</v>
      </c>
      <c r="M120" s="26">
        <v>192</v>
      </c>
      <c r="N120" s="163">
        <f t="shared" si="26"/>
        <v>32.002514619883044</v>
      </c>
      <c r="O120" s="163">
        <f t="shared" si="26"/>
        <v>33.565804597701145</v>
      </c>
      <c r="P120" s="163">
        <f t="shared" si="26"/>
        <v>41.621543624161077</v>
      </c>
      <c r="Q120" s="163">
        <f t="shared" si="26"/>
        <v>33.605052083333334</v>
      </c>
      <c r="R120" s="163">
        <f t="shared" si="27"/>
        <v>35.198728731269654</v>
      </c>
      <c r="S120" t="str">
        <f t="shared" si="28"/>
        <v>Falling</v>
      </c>
      <c r="T120" t="str">
        <f t="shared" si="29"/>
        <v>Rising</v>
      </c>
      <c r="U120" t="str">
        <f t="shared" si="30"/>
        <v>Rising</v>
      </c>
      <c r="V120" t="str">
        <f t="shared" si="31"/>
        <v>Falling</v>
      </c>
    </row>
    <row r="121" spans="1:22" ht="48.6" x14ac:dyDescent="0.3">
      <c r="A121" s="90" t="s">
        <v>544</v>
      </c>
      <c r="B121" s="91" t="s">
        <v>545</v>
      </c>
      <c r="C121" s="90" t="s">
        <v>546</v>
      </c>
      <c r="D121" s="94" t="s">
        <v>12</v>
      </c>
      <c r="E121" s="90">
        <v>1</v>
      </c>
      <c r="F121" s="163">
        <f t="shared" si="38"/>
        <v>596.72</v>
      </c>
      <c r="G121" s="163">
        <f t="shared" si="39"/>
        <v>676.14</v>
      </c>
      <c r="H121" s="163">
        <f t="shared" si="40"/>
        <v>677.81999999999994</v>
      </c>
      <c r="I121" s="157">
        <v>883.94</v>
      </c>
      <c r="J121">
        <f t="shared" si="41"/>
        <v>332</v>
      </c>
      <c r="K121">
        <f t="shared" si="37"/>
        <v>396</v>
      </c>
      <c r="L121">
        <f t="shared" si="42"/>
        <v>475</v>
      </c>
      <c r="M121" s="26">
        <v>393</v>
      </c>
      <c r="N121" s="163">
        <f t="shared" si="26"/>
        <v>1.7973493975903616</v>
      </c>
      <c r="O121" s="163">
        <f t="shared" si="26"/>
        <v>1.7074242424242423</v>
      </c>
      <c r="P121" s="163">
        <f t="shared" si="26"/>
        <v>1.4269894736842104</v>
      </c>
      <c r="Q121" s="163">
        <f t="shared" si="26"/>
        <v>2.2492111959287535</v>
      </c>
      <c r="R121" s="163">
        <f t="shared" si="27"/>
        <v>1.7952435774068918</v>
      </c>
      <c r="S121" t="str">
        <f t="shared" si="28"/>
        <v>Rising</v>
      </c>
      <c r="T121" t="str">
        <f t="shared" si="29"/>
        <v>Falling</v>
      </c>
      <c r="U121" t="str">
        <f t="shared" si="30"/>
        <v>Falling</v>
      </c>
      <c r="V121" t="str">
        <f t="shared" si="31"/>
        <v>Rising</v>
      </c>
    </row>
    <row r="122" spans="1:22" x14ac:dyDescent="0.3">
      <c r="A122" s="90" t="s">
        <v>547</v>
      </c>
      <c r="B122" s="91" t="s">
        <v>548</v>
      </c>
      <c r="C122" s="90" t="s">
        <v>320</v>
      </c>
      <c r="D122" s="94" t="s">
        <v>12</v>
      </c>
      <c r="E122" s="90">
        <v>1</v>
      </c>
      <c r="F122" s="163">
        <f t="shared" si="38"/>
        <v>7844.4</v>
      </c>
      <c r="G122" s="163">
        <f t="shared" si="39"/>
        <v>8286.36</v>
      </c>
      <c r="H122" s="163">
        <f t="shared" si="40"/>
        <v>8706</v>
      </c>
      <c r="I122" s="157">
        <v>9215.83</v>
      </c>
      <c r="J122">
        <f t="shared" si="41"/>
        <v>9405</v>
      </c>
      <c r="K122">
        <f t="shared" si="37"/>
        <v>9555</v>
      </c>
      <c r="L122">
        <f t="shared" si="42"/>
        <v>10755</v>
      </c>
      <c r="M122" s="26">
        <v>10292</v>
      </c>
      <c r="N122" s="163">
        <f t="shared" si="26"/>
        <v>0.83406698564593296</v>
      </c>
      <c r="O122" s="163">
        <f t="shared" si="26"/>
        <v>0.86722762951334387</v>
      </c>
      <c r="P122" s="163">
        <f t="shared" si="26"/>
        <v>0.80948396094839614</v>
      </c>
      <c r="Q122" s="163">
        <f t="shared" si="26"/>
        <v>0.89543626117372721</v>
      </c>
      <c r="R122" s="163">
        <f t="shared" si="27"/>
        <v>0.85155370932035002</v>
      </c>
      <c r="S122" t="str">
        <f t="shared" si="28"/>
        <v>Rising</v>
      </c>
      <c r="T122" t="str">
        <f t="shared" si="29"/>
        <v>Falling</v>
      </c>
      <c r="U122" t="str">
        <f t="shared" si="30"/>
        <v>Falling</v>
      </c>
      <c r="V122" t="str">
        <f t="shared" si="31"/>
        <v>Rising</v>
      </c>
    </row>
    <row r="123" spans="1:22" x14ac:dyDescent="0.3">
      <c r="A123" s="90" t="s">
        <v>551</v>
      </c>
      <c r="B123" s="91" t="s">
        <v>552</v>
      </c>
      <c r="C123" s="90" t="s">
        <v>320</v>
      </c>
      <c r="D123" s="94" t="s">
        <v>12</v>
      </c>
      <c r="E123" s="90">
        <v>1</v>
      </c>
      <c r="F123" s="163">
        <f t="shared" si="38"/>
        <v>3316.8</v>
      </c>
      <c r="G123" s="163">
        <f t="shared" si="39"/>
        <v>3503.66</v>
      </c>
      <c r="H123" s="163">
        <f t="shared" si="40"/>
        <v>3615.6</v>
      </c>
      <c r="I123" s="157">
        <v>3822.65</v>
      </c>
      <c r="J123">
        <f t="shared" si="41"/>
        <v>995</v>
      </c>
      <c r="K123">
        <f t="shared" si="37"/>
        <v>1318</v>
      </c>
      <c r="L123">
        <f t="shared" si="42"/>
        <v>1246</v>
      </c>
      <c r="M123" s="26">
        <v>1038</v>
      </c>
      <c r="N123" s="163">
        <f t="shared" si="26"/>
        <v>3.3334673366834173</v>
      </c>
      <c r="O123" s="163">
        <f t="shared" si="26"/>
        <v>2.6583156297420332</v>
      </c>
      <c r="P123" s="163">
        <f t="shared" si="26"/>
        <v>2.9017656500802569</v>
      </c>
      <c r="Q123" s="163">
        <f t="shared" si="26"/>
        <v>3.6827071290944122</v>
      </c>
      <c r="R123" s="163">
        <f t="shared" si="27"/>
        <v>3.14406393640003</v>
      </c>
      <c r="S123" t="str">
        <f t="shared" si="28"/>
        <v>Falling</v>
      </c>
      <c r="T123" t="str">
        <f t="shared" si="29"/>
        <v>Falling</v>
      </c>
      <c r="U123" t="str">
        <f t="shared" si="30"/>
        <v>Rising</v>
      </c>
      <c r="V123" t="str">
        <f t="shared" si="31"/>
        <v>Rising</v>
      </c>
    </row>
    <row r="124" spans="1:22" x14ac:dyDescent="0.3">
      <c r="A124" s="90" t="s">
        <v>553</v>
      </c>
      <c r="B124" s="75" t="s">
        <v>554</v>
      </c>
      <c r="C124" s="90" t="s">
        <v>320</v>
      </c>
      <c r="D124" s="94" t="s">
        <v>12</v>
      </c>
      <c r="E124" s="90">
        <v>1</v>
      </c>
      <c r="F124" s="163">
        <f t="shared" si="38"/>
        <v>2697.6</v>
      </c>
      <c r="G124" s="163">
        <f t="shared" si="39"/>
        <v>2849.58</v>
      </c>
      <c r="H124" s="163">
        <f t="shared" si="40"/>
        <v>2941.2</v>
      </c>
      <c r="I124" s="157">
        <v>3110.08</v>
      </c>
      <c r="J124">
        <f t="shared" si="41"/>
        <v>250</v>
      </c>
      <c r="K124">
        <f t="shared" si="37"/>
        <v>349</v>
      </c>
      <c r="L124">
        <f t="shared" si="42"/>
        <v>624</v>
      </c>
      <c r="M124" s="26">
        <v>318</v>
      </c>
      <c r="N124" s="163">
        <f t="shared" si="26"/>
        <v>10.7904</v>
      </c>
      <c r="O124" s="163">
        <f t="shared" si="26"/>
        <v>8.1649856733524349</v>
      </c>
      <c r="P124" s="163">
        <f t="shared" si="26"/>
        <v>4.7134615384615381</v>
      </c>
      <c r="Q124" s="163">
        <f t="shared" si="26"/>
        <v>9.7801257861635218</v>
      </c>
      <c r="R124" s="163">
        <f t="shared" si="27"/>
        <v>8.362243249494373</v>
      </c>
      <c r="S124" t="str">
        <f t="shared" si="28"/>
        <v>Rising</v>
      </c>
      <c r="T124" t="str">
        <f t="shared" si="29"/>
        <v>Falling</v>
      </c>
      <c r="U124" t="str">
        <f t="shared" si="30"/>
        <v>Falling</v>
      </c>
      <c r="V124" t="str">
        <f t="shared" si="31"/>
        <v>Rising</v>
      </c>
    </row>
    <row r="125" spans="1:22" x14ac:dyDescent="0.3">
      <c r="A125" s="90" t="s">
        <v>761</v>
      </c>
      <c r="B125" s="10" t="s">
        <v>762</v>
      </c>
      <c r="C125" s="90" t="s">
        <v>320</v>
      </c>
      <c r="D125" s="94" t="s">
        <v>12</v>
      </c>
      <c r="E125" s="90">
        <v>2</v>
      </c>
      <c r="I125" s="157">
        <v>0</v>
      </c>
      <c r="M125" s="26">
        <v>134</v>
      </c>
      <c r="Q125" s="163">
        <f t="shared" si="26"/>
        <v>0</v>
      </c>
      <c r="R125" s="163">
        <f t="shared" si="27"/>
        <v>0</v>
      </c>
    </row>
    <row r="126" spans="1:22" x14ac:dyDescent="0.3">
      <c r="A126" s="90" t="s">
        <v>555</v>
      </c>
      <c r="B126" s="75" t="s">
        <v>556</v>
      </c>
      <c r="C126" s="90" t="s">
        <v>320</v>
      </c>
      <c r="D126" s="94" t="s">
        <v>12</v>
      </c>
      <c r="E126" s="90">
        <v>1</v>
      </c>
      <c r="F126" s="163">
        <f t="shared" ref="F126:F163" si="43">VLOOKUP(A126, science2016, 4, FALSE)</f>
        <v>4173.6000000000004</v>
      </c>
      <c r="G126" s="163">
        <f t="shared" ref="G126:G163" si="44">VLOOKUP(A126, science2016, 5, FALSE)</f>
        <v>4408.7700000000004</v>
      </c>
      <c r="H126" s="163">
        <f t="shared" ref="H126:H163" si="45">VLOOKUP(A126, science2016, 6, FALSE)</f>
        <v>4549.2</v>
      </c>
      <c r="I126" s="157">
        <v>4810.49</v>
      </c>
      <c r="J126">
        <f t="shared" ref="J126:J163" si="46">VLOOKUP(A126, science2016, 9, FALSE)</f>
        <v>2245</v>
      </c>
      <c r="K126">
        <f t="shared" ref="K126:K163" si="47">VLOOKUP(A126, science2016, 10, FALSE)</f>
        <v>2269</v>
      </c>
      <c r="L126">
        <f t="shared" ref="L126:L163" si="48">VLOOKUP(A126, science2016, 11, FALSE)</f>
        <v>2107</v>
      </c>
      <c r="M126" s="26">
        <v>2211</v>
      </c>
      <c r="N126" s="163">
        <f t="shared" si="26"/>
        <v>1.8590645879732741</v>
      </c>
      <c r="O126" s="163">
        <f t="shared" si="26"/>
        <v>1.9430453944468931</v>
      </c>
      <c r="P126" s="163">
        <f t="shared" si="26"/>
        <v>2.1590887517797817</v>
      </c>
      <c r="Q126" s="163">
        <f t="shared" si="26"/>
        <v>2.1757078245137946</v>
      </c>
      <c r="R126" s="163">
        <f t="shared" si="27"/>
        <v>2.0342266396784359</v>
      </c>
      <c r="S126" t="str">
        <f t="shared" si="28"/>
        <v>Falling</v>
      </c>
      <c r="T126" t="str">
        <f t="shared" si="29"/>
        <v>Rising</v>
      </c>
      <c r="U126" t="str">
        <f t="shared" si="30"/>
        <v>Rising</v>
      </c>
      <c r="V126" t="str">
        <f t="shared" si="31"/>
        <v>Rising</v>
      </c>
    </row>
    <row r="127" spans="1:22" x14ac:dyDescent="0.3">
      <c r="A127" s="90" t="s">
        <v>557</v>
      </c>
      <c r="B127" s="91" t="s">
        <v>558</v>
      </c>
      <c r="C127" s="90" t="s">
        <v>320</v>
      </c>
      <c r="D127" s="94" t="s">
        <v>12</v>
      </c>
      <c r="E127" s="90">
        <v>1</v>
      </c>
      <c r="F127" s="163">
        <f t="shared" si="43"/>
        <v>2749.2</v>
      </c>
      <c r="G127" s="163">
        <f t="shared" si="44"/>
        <v>2904.1</v>
      </c>
      <c r="H127" s="163">
        <f t="shared" si="45"/>
        <v>2997.6</v>
      </c>
      <c r="I127" s="157">
        <v>3169.66</v>
      </c>
      <c r="J127">
        <f t="shared" si="46"/>
        <v>573</v>
      </c>
      <c r="K127">
        <f t="shared" si="47"/>
        <v>866</v>
      </c>
      <c r="L127">
        <f t="shared" si="48"/>
        <v>631</v>
      </c>
      <c r="M127" s="26">
        <v>472</v>
      </c>
      <c r="N127" s="163">
        <f t="shared" si="26"/>
        <v>4.7979057591623038</v>
      </c>
      <c r="O127" s="163">
        <f t="shared" si="26"/>
        <v>3.3534642032332562</v>
      </c>
      <c r="P127" s="163">
        <f t="shared" si="26"/>
        <v>4.7505546751188588</v>
      </c>
      <c r="Q127" s="163">
        <f t="shared" si="26"/>
        <v>6.7153813559322026</v>
      </c>
      <c r="R127" s="163">
        <f t="shared" si="27"/>
        <v>4.9043264983616552</v>
      </c>
      <c r="S127" t="str">
        <f t="shared" si="28"/>
        <v>Falling</v>
      </c>
      <c r="T127" t="str">
        <f t="shared" si="29"/>
        <v>Falling</v>
      </c>
      <c r="U127" t="str">
        <f t="shared" si="30"/>
        <v>Rising</v>
      </c>
      <c r="V127" t="str">
        <f t="shared" si="31"/>
        <v>Rising</v>
      </c>
    </row>
    <row r="128" spans="1:22" x14ac:dyDescent="0.3">
      <c r="A128" s="90" t="s">
        <v>559</v>
      </c>
      <c r="B128" s="91" t="s">
        <v>560</v>
      </c>
      <c r="C128" s="90" t="s">
        <v>320</v>
      </c>
      <c r="D128" s="94" t="s">
        <v>12</v>
      </c>
      <c r="E128" s="90">
        <v>1</v>
      </c>
      <c r="F128" s="163">
        <f t="shared" si="43"/>
        <v>3370.8</v>
      </c>
      <c r="G128" s="163">
        <f t="shared" si="44"/>
        <v>3560.71</v>
      </c>
      <c r="H128" s="163">
        <f t="shared" si="45"/>
        <v>3782.4</v>
      </c>
      <c r="I128" s="157">
        <v>3996.63</v>
      </c>
      <c r="J128">
        <f t="shared" si="46"/>
        <v>1364</v>
      </c>
      <c r="K128">
        <f t="shared" si="47"/>
        <v>1058</v>
      </c>
      <c r="L128">
        <f t="shared" si="48"/>
        <v>894</v>
      </c>
      <c r="M128" s="26">
        <v>632</v>
      </c>
      <c r="N128" s="163">
        <f t="shared" si="26"/>
        <v>2.4712609970674486</v>
      </c>
      <c r="O128" s="163">
        <f t="shared" si="26"/>
        <v>3.3655103969754254</v>
      </c>
      <c r="P128" s="163">
        <f t="shared" si="26"/>
        <v>4.2308724832214768</v>
      </c>
      <c r="Q128" s="163">
        <f t="shared" si="26"/>
        <v>6.3237816455696203</v>
      </c>
      <c r="R128" s="163">
        <f t="shared" si="27"/>
        <v>4.0978563807084925</v>
      </c>
      <c r="S128" t="str">
        <f t="shared" si="28"/>
        <v>Falling</v>
      </c>
      <c r="T128" t="str">
        <f t="shared" si="29"/>
        <v>Falling</v>
      </c>
      <c r="U128" t="str">
        <f t="shared" si="30"/>
        <v>Rising</v>
      </c>
      <c r="V128" t="str">
        <f t="shared" si="31"/>
        <v>Rising</v>
      </c>
    </row>
    <row r="129" spans="1:22" x14ac:dyDescent="0.3">
      <c r="A129" s="90" t="s">
        <v>561</v>
      </c>
      <c r="B129" s="91" t="s">
        <v>562</v>
      </c>
      <c r="C129" s="90" t="s">
        <v>320</v>
      </c>
      <c r="D129" s="94" t="s">
        <v>12</v>
      </c>
      <c r="E129" s="90">
        <v>1</v>
      </c>
      <c r="F129" s="163">
        <f t="shared" si="43"/>
        <v>3003.6</v>
      </c>
      <c r="G129" s="163">
        <f t="shared" si="44"/>
        <v>3172.82</v>
      </c>
      <c r="H129" s="163">
        <f t="shared" si="45"/>
        <v>3276</v>
      </c>
      <c r="I129" s="157">
        <v>3463.98</v>
      </c>
      <c r="J129">
        <f t="shared" si="46"/>
        <v>787</v>
      </c>
      <c r="K129">
        <f t="shared" si="47"/>
        <v>953</v>
      </c>
      <c r="L129">
        <f t="shared" si="48"/>
        <v>1015</v>
      </c>
      <c r="M129" s="26">
        <v>872</v>
      </c>
      <c r="N129" s="163">
        <f t="shared" si="26"/>
        <v>3.8165184243964423</v>
      </c>
      <c r="O129" s="163">
        <f t="shared" si="26"/>
        <v>3.3292969569779647</v>
      </c>
      <c r="P129" s="163">
        <f t="shared" si="26"/>
        <v>3.2275862068965515</v>
      </c>
      <c r="Q129" s="163">
        <f t="shared" si="26"/>
        <v>3.9724541284403672</v>
      </c>
      <c r="R129" s="163">
        <f t="shared" si="27"/>
        <v>3.5864639291778313</v>
      </c>
      <c r="S129" t="str">
        <f t="shared" si="28"/>
        <v>Rising</v>
      </c>
      <c r="T129" t="str">
        <f t="shared" si="29"/>
        <v>Falling</v>
      </c>
      <c r="U129" t="str">
        <f t="shared" si="30"/>
        <v>Falling</v>
      </c>
      <c r="V129" t="str">
        <f t="shared" si="31"/>
        <v>Rising</v>
      </c>
    </row>
    <row r="130" spans="1:22" x14ac:dyDescent="0.3">
      <c r="A130" s="90" t="s">
        <v>563</v>
      </c>
      <c r="B130" s="91" t="s">
        <v>564</v>
      </c>
      <c r="C130" s="90" t="s">
        <v>320</v>
      </c>
      <c r="D130" s="94" t="s">
        <v>12</v>
      </c>
      <c r="E130" s="90">
        <v>1</v>
      </c>
      <c r="F130" s="163">
        <f t="shared" si="43"/>
        <v>3370.8</v>
      </c>
      <c r="G130" s="163">
        <f t="shared" si="44"/>
        <v>3560.71</v>
      </c>
      <c r="H130" s="163">
        <f t="shared" si="45"/>
        <v>3674.4</v>
      </c>
      <c r="I130" s="157">
        <v>3885.81</v>
      </c>
      <c r="J130">
        <f t="shared" si="46"/>
        <v>1487</v>
      </c>
      <c r="K130">
        <f t="shared" si="47"/>
        <v>1689</v>
      </c>
      <c r="L130">
        <f t="shared" si="48"/>
        <v>1404</v>
      </c>
      <c r="M130" s="26">
        <v>1242</v>
      </c>
      <c r="N130" s="163">
        <f t="shared" si="26"/>
        <v>2.2668459986550102</v>
      </c>
      <c r="O130" s="163">
        <f t="shared" si="26"/>
        <v>2.108176435760805</v>
      </c>
      <c r="P130" s="163">
        <f t="shared" si="26"/>
        <v>2.6170940170940171</v>
      </c>
      <c r="Q130" s="163">
        <f t="shared" ref="Q130:Q183" si="49">I130/M130</f>
        <v>3.1286714975845409</v>
      </c>
      <c r="R130" s="163">
        <f t="shared" si="27"/>
        <v>2.5301969872735932</v>
      </c>
      <c r="S130" t="str">
        <f t="shared" si="28"/>
        <v>Falling</v>
      </c>
      <c r="T130" t="str">
        <f t="shared" si="29"/>
        <v>Falling</v>
      </c>
      <c r="U130" t="str">
        <f t="shared" si="30"/>
        <v>Rising</v>
      </c>
      <c r="V130" t="str">
        <f t="shared" si="31"/>
        <v>Rising</v>
      </c>
    </row>
    <row r="131" spans="1:22" x14ac:dyDescent="0.3">
      <c r="A131" s="90" t="s">
        <v>565</v>
      </c>
      <c r="B131" s="91" t="s">
        <v>566</v>
      </c>
      <c r="C131" s="90" t="s">
        <v>320</v>
      </c>
      <c r="D131" s="94" t="s">
        <v>12</v>
      </c>
      <c r="E131" s="90">
        <v>1</v>
      </c>
      <c r="F131" s="163">
        <f t="shared" si="43"/>
        <v>3210</v>
      </c>
      <c r="G131" s="163">
        <f t="shared" si="44"/>
        <v>3390.85</v>
      </c>
      <c r="H131" s="163">
        <f t="shared" si="45"/>
        <v>3499.2</v>
      </c>
      <c r="I131" s="157">
        <v>3701.11</v>
      </c>
      <c r="J131">
        <f t="shared" si="46"/>
        <v>2801</v>
      </c>
      <c r="K131">
        <f t="shared" si="47"/>
        <v>2284</v>
      </c>
      <c r="L131">
        <f t="shared" si="48"/>
        <v>2348</v>
      </c>
      <c r="M131" s="26">
        <v>2413</v>
      </c>
      <c r="N131" s="163">
        <f t="shared" ref="N131:P183" si="50">F131/J131</f>
        <v>1.1460192788289896</v>
      </c>
      <c r="O131" s="163">
        <f t="shared" si="50"/>
        <v>1.4846103327495621</v>
      </c>
      <c r="P131" s="163">
        <f t="shared" si="50"/>
        <v>1.4902896081771719</v>
      </c>
      <c r="Q131" s="163">
        <f t="shared" si="49"/>
        <v>1.5338209697472027</v>
      </c>
      <c r="R131" s="163">
        <f t="shared" ref="R131:R187" si="51">AVERAGE(N131:Q131)</f>
        <v>1.4136850473757316</v>
      </c>
      <c r="S131" t="str">
        <f t="shared" ref="S131:S183" si="52">IF(L131&lt;K131,"Falling","Rising")</f>
        <v>Rising</v>
      </c>
      <c r="T131" t="str">
        <f t="shared" ref="T131:T183" si="53">IF(M131&lt;L131,"Falling","Rising")</f>
        <v>Rising</v>
      </c>
      <c r="U131" t="str">
        <f t="shared" ref="U131:U183" si="54">IF(P131&lt;O131,"Falling","Rising")</f>
        <v>Rising</v>
      </c>
      <c r="V131" t="str">
        <f t="shared" ref="V131:V183" si="55">IF(Q131&lt;P131,"Falling","Rising")</f>
        <v>Rising</v>
      </c>
    </row>
    <row r="132" spans="1:22" x14ac:dyDescent="0.3">
      <c r="A132" s="90" t="s">
        <v>567</v>
      </c>
      <c r="B132" s="91" t="s">
        <v>568</v>
      </c>
      <c r="C132" s="90" t="s">
        <v>320</v>
      </c>
      <c r="D132" s="94" t="s">
        <v>12</v>
      </c>
      <c r="E132" s="90">
        <v>1</v>
      </c>
      <c r="F132" s="163">
        <f t="shared" si="43"/>
        <v>3370.8</v>
      </c>
      <c r="G132" s="163">
        <f t="shared" si="44"/>
        <v>3560.71</v>
      </c>
      <c r="H132" s="163">
        <f t="shared" si="45"/>
        <v>3674.4</v>
      </c>
      <c r="I132" s="157">
        <v>3885.81</v>
      </c>
      <c r="J132">
        <f t="shared" si="46"/>
        <v>1640</v>
      </c>
      <c r="K132">
        <f t="shared" si="47"/>
        <v>2296</v>
      </c>
      <c r="L132">
        <f t="shared" si="48"/>
        <v>2689</v>
      </c>
      <c r="M132" s="26">
        <v>2203</v>
      </c>
      <c r="N132" s="163">
        <f t="shared" si="50"/>
        <v>2.0553658536585369</v>
      </c>
      <c r="O132" s="163">
        <f t="shared" si="50"/>
        <v>1.550831881533101</v>
      </c>
      <c r="P132" s="163">
        <f t="shared" si="50"/>
        <v>1.3664559315730755</v>
      </c>
      <c r="Q132" s="163">
        <f t="shared" si="49"/>
        <v>1.7638719927371767</v>
      </c>
      <c r="R132" s="163">
        <f t="shared" si="51"/>
        <v>1.6841314148754727</v>
      </c>
      <c r="S132" t="str">
        <f t="shared" si="52"/>
        <v>Rising</v>
      </c>
      <c r="T132" t="str">
        <f t="shared" si="53"/>
        <v>Falling</v>
      </c>
      <c r="U132" t="str">
        <f t="shared" si="54"/>
        <v>Falling</v>
      </c>
      <c r="V132" t="str">
        <f t="shared" si="55"/>
        <v>Rising</v>
      </c>
    </row>
    <row r="133" spans="1:22" x14ac:dyDescent="0.3">
      <c r="A133" s="90" t="s">
        <v>569</v>
      </c>
      <c r="B133" s="91" t="s">
        <v>570</v>
      </c>
      <c r="C133" s="90" t="s">
        <v>320</v>
      </c>
      <c r="D133" s="94" t="s">
        <v>12</v>
      </c>
      <c r="E133" s="90">
        <v>1</v>
      </c>
      <c r="F133" s="163">
        <f t="shared" si="43"/>
        <v>2947.2</v>
      </c>
      <c r="G133" s="163">
        <f t="shared" si="44"/>
        <v>3113.24</v>
      </c>
      <c r="H133" s="163">
        <f t="shared" si="45"/>
        <v>3214.8</v>
      </c>
      <c r="I133" s="157">
        <v>3399.63</v>
      </c>
      <c r="J133">
        <f t="shared" si="46"/>
        <v>1529</v>
      </c>
      <c r="K133">
        <f t="shared" si="47"/>
        <v>1593</v>
      </c>
      <c r="L133">
        <f t="shared" si="48"/>
        <v>1748</v>
      </c>
      <c r="M133" s="26">
        <v>1407</v>
      </c>
      <c r="N133" s="163">
        <f t="shared" si="50"/>
        <v>1.9275343361674295</v>
      </c>
      <c r="O133" s="163">
        <f t="shared" si="50"/>
        <v>1.9543251726302573</v>
      </c>
      <c r="P133" s="163">
        <f t="shared" si="50"/>
        <v>1.8391304347826087</v>
      </c>
      <c r="Q133" s="163">
        <f t="shared" si="49"/>
        <v>2.4162260127931772</v>
      </c>
      <c r="R133" s="163">
        <f t="shared" si="51"/>
        <v>2.0343039890933685</v>
      </c>
      <c r="S133" t="str">
        <f t="shared" si="52"/>
        <v>Rising</v>
      </c>
      <c r="T133" t="str">
        <f t="shared" si="53"/>
        <v>Falling</v>
      </c>
      <c r="U133" t="str">
        <f t="shared" si="54"/>
        <v>Falling</v>
      </c>
      <c r="V133" t="str">
        <f t="shared" si="55"/>
        <v>Rising</v>
      </c>
    </row>
    <row r="134" spans="1:22" x14ac:dyDescent="0.3">
      <c r="A134" s="90" t="s">
        <v>571</v>
      </c>
      <c r="B134" s="91" t="s">
        <v>572</v>
      </c>
      <c r="C134" s="90" t="s">
        <v>320</v>
      </c>
      <c r="D134" s="94" t="s">
        <v>12</v>
      </c>
      <c r="E134" s="90">
        <v>1</v>
      </c>
      <c r="F134" s="163">
        <f t="shared" si="43"/>
        <v>2671.2</v>
      </c>
      <c r="G134" s="163">
        <f t="shared" si="44"/>
        <v>2821.69</v>
      </c>
      <c r="H134" s="163">
        <f t="shared" si="45"/>
        <v>2913.6</v>
      </c>
      <c r="I134" s="157">
        <v>3080.29</v>
      </c>
      <c r="J134">
        <f t="shared" si="46"/>
        <v>464</v>
      </c>
      <c r="K134">
        <f t="shared" si="47"/>
        <v>315</v>
      </c>
      <c r="L134">
        <f t="shared" si="48"/>
        <v>410</v>
      </c>
      <c r="M134" s="26">
        <v>446</v>
      </c>
      <c r="N134" s="163">
        <f t="shared" si="50"/>
        <v>5.7568965517241377</v>
      </c>
      <c r="O134" s="163">
        <f t="shared" si="50"/>
        <v>8.9577460317460318</v>
      </c>
      <c r="P134" s="163">
        <f t="shared" si="50"/>
        <v>7.1063414634146342</v>
      </c>
      <c r="Q134" s="163">
        <f t="shared" si="49"/>
        <v>6.9064798206278022</v>
      </c>
      <c r="R134" s="163">
        <f t="shared" si="51"/>
        <v>7.181865966878151</v>
      </c>
      <c r="S134" t="str">
        <f t="shared" si="52"/>
        <v>Rising</v>
      </c>
      <c r="T134" t="str">
        <f t="shared" si="53"/>
        <v>Rising</v>
      </c>
      <c r="U134" t="str">
        <f t="shared" si="54"/>
        <v>Falling</v>
      </c>
      <c r="V134" t="str">
        <f t="shared" si="55"/>
        <v>Falling</v>
      </c>
    </row>
    <row r="135" spans="1:22" ht="24.6" x14ac:dyDescent="0.3">
      <c r="A135" s="90" t="s">
        <v>575</v>
      </c>
      <c r="B135" s="91" t="s">
        <v>576</v>
      </c>
      <c r="C135" s="90" t="s">
        <v>577</v>
      </c>
      <c r="D135" s="94" t="s">
        <v>12</v>
      </c>
      <c r="E135" s="90">
        <v>1</v>
      </c>
      <c r="F135" s="163">
        <f t="shared" si="43"/>
        <v>3859.67</v>
      </c>
      <c r="G135" s="163">
        <f t="shared" si="44"/>
        <v>3761.99</v>
      </c>
      <c r="H135" s="163">
        <f t="shared" si="45"/>
        <v>4364.3999999999996</v>
      </c>
      <c r="I135" s="157">
        <v>5656.72</v>
      </c>
      <c r="J135">
        <f t="shared" si="46"/>
        <v>4555</v>
      </c>
      <c r="K135">
        <f t="shared" si="47"/>
        <v>4283</v>
      </c>
      <c r="L135">
        <f t="shared" si="48"/>
        <v>4582</v>
      </c>
      <c r="M135" s="26">
        <v>5410</v>
      </c>
      <c r="N135" s="163">
        <f t="shared" si="50"/>
        <v>0.84734796926454448</v>
      </c>
      <c r="O135" s="163">
        <f t="shared" si="50"/>
        <v>0.87835395750642065</v>
      </c>
      <c r="P135" s="163">
        <f t="shared" si="50"/>
        <v>0.95250982103884763</v>
      </c>
      <c r="Q135" s="163">
        <f t="shared" si="49"/>
        <v>1.0456044362292052</v>
      </c>
      <c r="R135" s="163">
        <f t="shared" si="51"/>
        <v>0.93095404600975451</v>
      </c>
      <c r="S135" t="str">
        <f t="shared" si="52"/>
        <v>Rising</v>
      </c>
      <c r="T135" t="str">
        <f t="shared" si="53"/>
        <v>Rising</v>
      </c>
      <c r="U135" t="str">
        <f t="shared" si="54"/>
        <v>Rising</v>
      </c>
      <c r="V135" t="str">
        <f t="shared" si="55"/>
        <v>Rising</v>
      </c>
    </row>
    <row r="136" spans="1:22" ht="24.6" x14ac:dyDescent="0.3">
      <c r="A136" s="96" t="s">
        <v>580</v>
      </c>
      <c r="B136" s="97" t="s">
        <v>9</v>
      </c>
      <c r="C136" s="96" t="s">
        <v>27</v>
      </c>
      <c r="D136" s="94" t="s">
        <v>12</v>
      </c>
      <c r="E136" s="90">
        <v>3</v>
      </c>
      <c r="F136" s="163">
        <f t="shared" si="43"/>
        <v>5338.32</v>
      </c>
      <c r="G136" s="163">
        <f t="shared" si="44"/>
        <v>5397.13</v>
      </c>
      <c r="H136" s="163">
        <f t="shared" si="45"/>
        <v>5618.72</v>
      </c>
      <c r="I136" s="157">
        <v>5553.83</v>
      </c>
      <c r="J136">
        <f t="shared" si="46"/>
        <v>222</v>
      </c>
      <c r="K136">
        <f t="shared" si="47"/>
        <v>112</v>
      </c>
      <c r="L136">
        <f t="shared" si="48"/>
        <v>122</v>
      </c>
      <c r="M136" s="26">
        <v>303</v>
      </c>
      <c r="N136" s="163">
        <f t="shared" si="50"/>
        <v>24.046486486486486</v>
      </c>
      <c r="O136" s="163">
        <f t="shared" si="50"/>
        <v>48.188660714285717</v>
      </c>
      <c r="P136" s="163">
        <f t="shared" si="50"/>
        <v>46.05508196721312</v>
      </c>
      <c r="Q136" s="163">
        <f t="shared" si="49"/>
        <v>18.329471947194719</v>
      </c>
      <c r="R136" s="163">
        <f t="shared" si="51"/>
        <v>34.154925278795012</v>
      </c>
      <c r="S136" t="str">
        <f t="shared" si="52"/>
        <v>Rising</v>
      </c>
      <c r="T136" t="str">
        <f t="shared" si="53"/>
        <v>Rising</v>
      </c>
      <c r="U136" t="str">
        <f t="shared" si="54"/>
        <v>Falling</v>
      </c>
      <c r="V136" t="str">
        <f t="shared" si="55"/>
        <v>Falling</v>
      </c>
    </row>
    <row r="137" spans="1:22" x14ac:dyDescent="0.3">
      <c r="A137" s="62" t="s">
        <v>586</v>
      </c>
      <c r="B137" s="62" t="s">
        <v>587</v>
      </c>
      <c r="C137" s="62" t="s">
        <v>27</v>
      </c>
      <c r="D137" s="44" t="s">
        <v>12</v>
      </c>
      <c r="E137" s="75">
        <v>1</v>
      </c>
      <c r="F137" s="163">
        <f t="shared" si="43"/>
        <v>6151.46</v>
      </c>
      <c r="G137" s="163">
        <f t="shared" si="44"/>
        <v>5952.65</v>
      </c>
      <c r="H137" s="163">
        <f t="shared" si="45"/>
        <v>6001.6799999999994</v>
      </c>
      <c r="I137" s="157">
        <v>5907.86</v>
      </c>
      <c r="J137">
        <f t="shared" si="46"/>
        <v>1282</v>
      </c>
      <c r="K137">
        <f t="shared" si="47"/>
        <v>1528</v>
      </c>
      <c r="L137">
        <f t="shared" si="48"/>
        <v>1988</v>
      </c>
      <c r="M137" s="26">
        <v>1851</v>
      </c>
      <c r="N137" s="163">
        <f t="shared" si="50"/>
        <v>4.7983307332293288</v>
      </c>
      <c r="O137" s="163">
        <f t="shared" si="50"/>
        <v>3.8957133507853401</v>
      </c>
      <c r="P137" s="163">
        <f t="shared" si="50"/>
        <v>3.0189537223340035</v>
      </c>
      <c r="Q137" s="163">
        <f t="shared" si="49"/>
        <v>3.1917125877903834</v>
      </c>
      <c r="R137" s="163">
        <f t="shared" si="51"/>
        <v>3.7261775985347638</v>
      </c>
      <c r="S137" t="str">
        <f t="shared" si="52"/>
        <v>Rising</v>
      </c>
      <c r="T137" t="str">
        <f t="shared" si="53"/>
        <v>Falling</v>
      </c>
      <c r="U137" t="str">
        <f t="shared" si="54"/>
        <v>Falling</v>
      </c>
      <c r="V137" t="str">
        <f t="shared" si="55"/>
        <v>Rising</v>
      </c>
    </row>
    <row r="138" spans="1:22" x14ac:dyDescent="0.3">
      <c r="A138" s="75" t="s">
        <v>588</v>
      </c>
      <c r="B138" s="75" t="s">
        <v>589</v>
      </c>
      <c r="C138" s="75" t="s">
        <v>105</v>
      </c>
      <c r="D138" s="44" t="s">
        <v>12</v>
      </c>
      <c r="E138" s="75">
        <v>1</v>
      </c>
      <c r="F138" s="163">
        <f t="shared" si="43"/>
        <v>1721.58</v>
      </c>
      <c r="G138" s="163">
        <f t="shared" si="44"/>
        <v>1951.3</v>
      </c>
      <c r="H138" s="163">
        <f t="shared" si="45"/>
        <v>2024.78</v>
      </c>
      <c r="I138" s="157">
        <v>2599.3200000000002</v>
      </c>
      <c r="J138">
        <f t="shared" si="46"/>
        <v>2504</v>
      </c>
      <c r="K138">
        <f t="shared" si="47"/>
        <v>2481</v>
      </c>
      <c r="L138">
        <f t="shared" si="48"/>
        <v>2161</v>
      </c>
      <c r="M138" s="26">
        <v>2262</v>
      </c>
      <c r="N138" s="163">
        <f t="shared" si="50"/>
        <v>0.68753194888178915</v>
      </c>
      <c r="O138" s="163">
        <f t="shared" si="50"/>
        <v>0.78649738008867387</v>
      </c>
      <c r="P138" s="163">
        <f t="shared" si="50"/>
        <v>0.93696436834798702</v>
      </c>
      <c r="Q138" s="163">
        <f t="shared" si="49"/>
        <v>1.1491246684350134</v>
      </c>
      <c r="R138" s="163">
        <f t="shared" si="51"/>
        <v>0.8900295914383658</v>
      </c>
      <c r="S138" t="str">
        <f t="shared" si="52"/>
        <v>Falling</v>
      </c>
      <c r="T138" t="str">
        <f t="shared" si="53"/>
        <v>Rising</v>
      </c>
      <c r="U138" t="str">
        <f t="shared" si="54"/>
        <v>Rising</v>
      </c>
      <c r="V138" t="str">
        <f t="shared" si="55"/>
        <v>Rising</v>
      </c>
    </row>
    <row r="139" spans="1:22" x14ac:dyDescent="0.3">
      <c r="A139" s="96" t="s">
        <v>597</v>
      </c>
      <c r="B139" s="97" t="s">
        <v>598</v>
      </c>
      <c r="C139" s="96" t="s">
        <v>27</v>
      </c>
      <c r="D139" s="94" t="s">
        <v>12</v>
      </c>
      <c r="E139" s="90">
        <v>1</v>
      </c>
      <c r="F139" s="163">
        <f t="shared" si="43"/>
        <v>1557.79</v>
      </c>
      <c r="G139" s="163">
        <f t="shared" si="44"/>
        <v>1684.99</v>
      </c>
      <c r="H139" s="163">
        <f t="shared" si="45"/>
        <v>1823.78</v>
      </c>
      <c r="I139" s="157">
        <v>1923.86</v>
      </c>
      <c r="J139">
        <f t="shared" si="46"/>
        <v>215</v>
      </c>
      <c r="K139">
        <f t="shared" si="47"/>
        <v>235</v>
      </c>
      <c r="L139">
        <f t="shared" si="48"/>
        <v>316</v>
      </c>
      <c r="M139" s="26">
        <v>278</v>
      </c>
      <c r="N139" s="163">
        <f t="shared" si="50"/>
        <v>7.2455348837209304</v>
      </c>
      <c r="O139" s="163">
        <f t="shared" si="50"/>
        <v>7.1701702127659575</v>
      </c>
      <c r="P139" s="163">
        <f t="shared" si="50"/>
        <v>5.7714556962025316</v>
      </c>
      <c r="Q139" s="163">
        <f t="shared" si="49"/>
        <v>6.9203597122302156</v>
      </c>
      <c r="R139" s="163">
        <f t="shared" si="51"/>
        <v>6.7768801262299085</v>
      </c>
      <c r="S139" t="str">
        <f t="shared" si="52"/>
        <v>Rising</v>
      </c>
      <c r="T139" t="str">
        <f t="shared" si="53"/>
        <v>Falling</v>
      </c>
      <c r="U139" t="str">
        <f t="shared" si="54"/>
        <v>Falling</v>
      </c>
      <c r="V139" t="str">
        <f t="shared" si="55"/>
        <v>Rising</v>
      </c>
    </row>
    <row r="140" spans="1:22" ht="48.6" x14ac:dyDescent="0.3">
      <c r="A140" s="90" t="s">
        <v>599</v>
      </c>
      <c r="B140" s="91" t="s">
        <v>600</v>
      </c>
      <c r="C140" s="90" t="s">
        <v>236</v>
      </c>
      <c r="D140" s="94" t="s">
        <v>12</v>
      </c>
      <c r="E140" s="90">
        <v>1</v>
      </c>
      <c r="F140" s="163">
        <f t="shared" si="43"/>
        <v>244.88</v>
      </c>
      <c r="G140" s="163">
        <f t="shared" si="44"/>
        <v>280.02999999999997</v>
      </c>
      <c r="H140" s="163">
        <f t="shared" si="45"/>
        <v>283.60999999999996</v>
      </c>
      <c r="I140" s="157">
        <v>376.98</v>
      </c>
      <c r="J140">
        <f t="shared" si="46"/>
        <v>482</v>
      </c>
      <c r="K140">
        <f t="shared" si="47"/>
        <v>623</v>
      </c>
      <c r="L140">
        <f t="shared" si="48"/>
        <v>586</v>
      </c>
      <c r="M140" s="26">
        <v>300</v>
      </c>
      <c r="N140" s="163">
        <f t="shared" si="50"/>
        <v>0.50804979253112037</v>
      </c>
      <c r="O140" s="163">
        <f t="shared" si="50"/>
        <v>0.44948635634028888</v>
      </c>
      <c r="P140" s="163">
        <f t="shared" si="50"/>
        <v>0.48397610921501699</v>
      </c>
      <c r="Q140" s="163">
        <f t="shared" si="49"/>
        <v>1.2566000000000002</v>
      </c>
      <c r="R140" s="163">
        <f t="shared" si="51"/>
        <v>0.67452806452160663</v>
      </c>
      <c r="S140" t="str">
        <f t="shared" si="52"/>
        <v>Falling</v>
      </c>
      <c r="T140" t="str">
        <f t="shared" si="53"/>
        <v>Falling</v>
      </c>
      <c r="U140" t="str">
        <f t="shared" si="54"/>
        <v>Rising</v>
      </c>
      <c r="V140" t="str">
        <f t="shared" si="55"/>
        <v>Rising</v>
      </c>
    </row>
    <row r="141" spans="1:22" x14ac:dyDescent="0.3">
      <c r="A141" s="90" t="s">
        <v>601</v>
      </c>
      <c r="B141" s="91" t="s">
        <v>602</v>
      </c>
      <c r="C141" s="90" t="s">
        <v>137</v>
      </c>
      <c r="D141" s="94" t="s">
        <v>12</v>
      </c>
      <c r="E141" s="90">
        <v>1</v>
      </c>
      <c r="F141" s="163">
        <f t="shared" si="43"/>
        <v>2838.12</v>
      </c>
      <c r="G141" s="163">
        <f t="shared" si="44"/>
        <v>2957.26</v>
      </c>
      <c r="H141" s="163">
        <f t="shared" si="45"/>
        <v>2944.62</v>
      </c>
      <c r="I141" s="157">
        <v>2992.64</v>
      </c>
      <c r="J141">
        <f t="shared" si="46"/>
        <v>609</v>
      </c>
      <c r="K141">
        <f t="shared" si="47"/>
        <v>1070</v>
      </c>
      <c r="L141">
        <f t="shared" si="48"/>
        <v>959</v>
      </c>
      <c r="M141" s="26">
        <v>1062</v>
      </c>
      <c r="N141" s="163">
        <f t="shared" si="50"/>
        <v>4.6602955665024632</v>
      </c>
      <c r="O141" s="163">
        <f t="shared" si="50"/>
        <v>2.7637943925233648</v>
      </c>
      <c r="P141" s="163">
        <f t="shared" si="50"/>
        <v>3.0705109489051092</v>
      </c>
      <c r="Q141" s="163">
        <f t="shared" si="49"/>
        <v>2.8179284369114876</v>
      </c>
      <c r="R141" s="163">
        <f t="shared" si="51"/>
        <v>3.3281323362106061</v>
      </c>
      <c r="S141" t="str">
        <f t="shared" si="52"/>
        <v>Falling</v>
      </c>
      <c r="T141" t="str">
        <f t="shared" si="53"/>
        <v>Rising</v>
      </c>
      <c r="U141" t="str">
        <f t="shared" si="54"/>
        <v>Rising</v>
      </c>
      <c r="V141" t="str">
        <f t="shared" si="55"/>
        <v>Falling</v>
      </c>
    </row>
    <row r="142" spans="1:22" x14ac:dyDescent="0.3">
      <c r="A142" s="90" t="s">
        <v>603</v>
      </c>
      <c r="B142" s="91" t="s">
        <v>604</v>
      </c>
      <c r="C142" s="90" t="s">
        <v>137</v>
      </c>
      <c r="D142" s="94" t="s">
        <v>12</v>
      </c>
      <c r="E142" s="90">
        <v>1</v>
      </c>
      <c r="F142" s="163">
        <f t="shared" si="43"/>
        <v>2900.64</v>
      </c>
      <c r="G142" s="163">
        <f t="shared" si="44"/>
        <v>2823.96</v>
      </c>
      <c r="H142" s="163">
        <f t="shared" si="45"/>
        <v>2919.48</v>
      </c>
      <c r="I142" s="157">
        <v>2912.98</v>
      </c>
      <c r="J142">
        <f t="shared" si="46"/>
        <v>364</v>
      </c>
      <c r="K142">
        <f t="shared" si="47"/>
        <v>603</v>
      </c>
      <c r="L142">
        <f t="shared" si="48"/>
        <v>512</v>
      </c>
      <c r="M142" s="26">
        <v>533</v>
      </c>
      <c r="N142" s="163">
        <f t="shared" si="50"/>
        <v>7.9687912087912087</v>
      </c>
      <c r="O142" s="163">
        <f t="shared" si="50"/>
        <v>4.6831840796019897</v>
      </c>
      <c r="P142" s="163">
        <f t="shared" si="50"/>
        <v>5.702109375</v>
      </c>
      <c r="Q142" s="163">
        <f t="shared" si="49"/>
        <v>5.4652532833020642</v>
      </c>
      <c r="R142" s="163">
        <f t="shared" si="51"/>
        <v>5.9548344866738159</v>
      </c>
      <c r="S142" t="str">
        <f t="shared" si="52"/>
        <v>Falling</v>
      </c>
      <c r="T142" t="str">
        <f t="shared" si="53"/>
        <v>Rising</v>
      </c>
      <c r="U142" t="str">
        <f t="shared" si="54"/>
        <v>Rising</v>
      </c>
      <c r="V142" t="str">
        <f t="shared" si="55"/>
        <v>Falling</v>
      </c>
    </row>
    <row r="143" spans="1:22" x14ac:dyDescent="0.3">
      <c r="A143" s="96" t="s">
        <v>609</v>
      </c>
      <c r="B143" s="97" t="s">
        <v>9</v>
      </c>
      <c r="C143" s="96" t="s">
        <v>27</v>
      </c>
      <c r="D143" s="94" t="s">
        <v>12</v>
      </c>
      <c r="E143" s="90">
        <v>3</v>
      </c>
      <c r="F143" s="163">
        <f t="shared" si="43"/>
        <v>15260.02</v>
      </c>
      <c r="G143" s="163">
        <f t="shared" si="44"/>
        <v>13400.86</v>
      </c>
      <c r="H143" s="163">
        <f t="shared" si="45"/>
        <v>12216.44</v>
      </c>
      <c r="I143" s="157">
        <v>10580.72</v>
      </c>
      <c r="J143">
        <f t="shared" si="46"/>
        <v>477</v>
      </c>
      <c r="K143">
        <f t="shared" si="47"/>
        <v>704</v>
      </c>
      <c r="L143">
        <f t="shared" si="48"/>
        <v>605</v>
      </c>
      <c r="M143" s="26">
        <v>535</v>
      </c>
      <c r="N143" s="163">
        <f t="shared" si="50"/>
        <v>31.991656184486374</v>
      </c>
      <c r="O143" s="163">
        <f t="shared" si="50"/>
        <v>19.0353125</v>
      </c>
      <c r="P143" s="163">
        <f t="shared" si="50"/>
        <v>20.192462809917355</v>
      </c>
      <c r="Q143" s="163">
        <f t="shared" si="49"/>
        <v>19.77704672897196</v>
      </c>
      <c r="R143" s="163">
        <f t="shared" si="51"/>
        <v>22.749119555843926</v>
      </c>
      <c r="S143" t="str">
        <f t="shared" si="52"/>
        <v>Falling</v>
      </c>
      <c r="T143" t="str">
        <f t="shared" si="53"/>
        <v>Falling</v>
      </c>
      <c r="U143" t="str">
        <f t="shared" si="54"/>
        <v>Rising</v>
      </c>
      <c r="V143" t="str">
        <f t="shared" si="55"/>
        <v>Falling</v>
      </c>
    </row>
    <row r="144" spans="1:22" x14ac:dyDescent="0.3">
      <c r="A144" s="96" t="s">
        <v>615</v>
      </c>
      <c r="B144" s="97" t="s">
        <v>616</v>
      </c>
      <c r="C144" s="96" t="s">
        <v>27</v>
      </c>
      <c r="D144" s="94" t="s">
        <v>12</v>
      </c>
      <c r="E144" s="90">
        <v>1</v>
      </c>
      <c r="F144" s="163">
        <f t="shared" si="43"/>
        <v>5527.78</v>
      </c>
      <c r="G144" s="163">
        <f t="shared" si="44"/>
        <v>5541.53</v>
      </c>
      <c r="H144" s="163">
        <f t="shared" si="45"/>
        <v>5587.74</v>
      </c>
      <c r="I144" s="157">
        <v>5500.78</v>
      </c>
      <c r="J144">
        <f t="shared" si="46"/>
        <v>450</v>
      </c>
      <c r="K144">
        <f t="shared" si="47"/>
        <v>553</v>
      </c>
      <c r="L144">
        <f t="shared" si="48"/>
        <v>578</v>
      </c>
      <c r="M144" s="26">
        <v>608</v>
      </c>
      <c r="N144" s="163">
        <f t="shared" si="50"/>
        <v>12.283955555555554</v>
      </c>
      <c r="O144" s="163">
        <f t="shared" si="50"/>
        <v>10.020849909584086</v>
      </c>
      <c r="P144" s="163">
        <f t="shared" si="50"/>
        <v>9.6673702422145329</v>
      </c>
      <c r="Q144" s="163">
        <f t="shared" si="49"/>
        <v>9.0473355263157895</v>
      </c>
      <c r="R144" s="163">
        <f t="shared" si="51"/>
        <v>10.254877808417492</v>
      </c>
      <c r="S144" t="str">
        <f t="shared" si="52"/>
        <v>Rising</v>
      </c>
      <c r="T144" t="str">
        <f t="shared" si="53"/>
        <v>Rising</v>
      </c>
      <c r="U144" t="str">
        <f t="shared" si="54"/>
        <v>Falling</v>
      </c>
      <c r="V144" t="str">
        <f t="shared" si="55"/>
        <v>Falling</v>
      </c>
    </row>
    <row r="145" spans="1:22" x14ac:dyDescent="0.3">
      <c r="A145" s="96" t="s">
        <v>617</v>
      </c>
      <c r="B145" s="97" t="s">
        <v>618</v>
      </c>
      <c r="C145" s="96" t="s">
        <v>27</v>
      </c>
      <c r="D145" s="94" t="s">
        <v>12</v>
      </c>
      <c r="E145" s="90">
        <v>1</v>
      </c>
      <c r="F145" s="163">
        <f t="shared" si="43"/>
        <v>6475.02</v>
      </c>
      <c r="G145" s="163">
        <f t="shared" si="44"/>
        <v>6943.25</v>
      </c>
      <c r="H145" s="163">
        <f t="shared" si="45"/>
        <v>7476.29</v>
      </c>
      <c r="I145" s="157">
        <v>7778.65</v>
      </c>
      <c r="J145">
        <f t="shared" si="46"/>
        <v>276</v>
      </c>
      <c r="K145">
        <f t="shared" si="47"/>
        <v>316</v>
      </c>
      <c r="L145">
        <f t="shared" si="48"/>
        <v>351</v>
      </c>
      <c r="M145" s="26">
        <v>402</v>
      </c>
      <c r="N145" s="163">
        <f t="shared" si="50"/>
        <v>23.460217391304351</v>
      </c>
      <c r="O145" s="163">
        <f t="shared" si="50"/>
        <v>21.972310126582279</v>
      </c>
      <c r="P145" s="163">
        <f t="shared" si="50"/>
        <v>21.29997150997151</v>
      </c>
      <c r="Q145" s="163">
        <f t="shared" si="49"/>
        <v>19.349875621890547</v>
      </c>
      <c r="R145" s="163">
        <f t="shared" si="51"/>
        <v>21.520593662437172</v>
      </c>
      <c r="S145" t="str">
        <f t="shared" si="52"/>
        <v>Rising</v>
      </c>
      <c r="T145" t="str">
        <f t="shared" si="53"/>
        <v>Rising</v>
      </c>
      <c r="U145" t="str">
        <f t="shared" si="54"/>
        <v>Falling</v>
      </c>
      <c r="V145" t="str">
        <f t="shared" si="55"/>
        <v>Falling</v>
      </c>
    </row>
    <row r="146" spans="1:22" x14ac:dyDescent="0.3">
      <c r="A146" s="96" t="s">
        <v>621</v>
      </c>
      <c r="B146" s="97" t="s">
        <v>622</v>
      </c>
      <c r="C146" s="96" t="s">
        <v>27</v>
      </c>
      <c r="D146" s="94" t="s">
        <v>12</v>
      </c>
      <c r="E146" s="90">
        <v>1</v>
      </c>
      <c r="F146" s="163">
        <f t="shared" si="43"/>
        <v>4984.75</v>
      </c>
      <c r="G146" s="163">
        <f t="shared" si="44"/>
        <v>5394.37</v>
      </c>
      <c r="H146" s="163">
        <f t="shared" si="45"/>
        <v>5837.42</v>
      </c>
      <c r="I146" s="157">
        <v>6101.81</v>
      </c>
      <c r="J146">
        <f t="shared" si="46"/>
        <v>1177</v>
      </c>
      <c r="K146">
        <f t="shared" si="47"/>
        <v>956</v>
      </c>
      <c r="L146">
        <f t="shared" si="48"/>
        <v>976</v>
      </c>
      <c r="M146" s="26">
        <v>521</v>
      </c>
      <c r="N146" s="163">
        <f t="shared" si="50"/>
        <v>4.2351316907391672</v>
      </c>
      <c r="O146" s="163">
        <f t="shared" si="50"/>
        <v>5.6426464435146446</v>
      </c>
      <c r="P146" s="163">
        <f t="shared" si="50"/>
        <v>5.9809631147540987</v>
      </c>
      <c r="Q146" s="163">
        <f t="shared" si="49"/>
        <v>11.711727447216891</v>
      </c>
      <c r="R146" s="163">
        <f t="shared" si="51"/>
        <v>6.8926171740562001</v>
      </c>
      <c r="S146" t="str">
        <f t="shared" si="52"/>
        <v>Rising</v>
      </c>
      <c r="T146" t="str">
        <f t="shared" si="53"/>
        <v>Falling</v>
      </c>
      <c r="U146" t="str">
        <f t="shared" si="54"/>
        <v>Rising</v>
      </c>
      <c r="V146" t="str">
        <f t="shared" si="55"/>
        <v>Rising</v>
      </c>
    </row>
    <row r="147" spans="1:22" x14ac:dyDescent="0.3">
      <c r="A147" s="96" t="s">
        <v>627</v>
      </c>
      <c r="B147" s="97" t="s">
        <v>628</v>
      </c>
      <c r="C147" s="96" t="s">
        <v>27</v>
      </c>
      <c r="D147" s="94" t="s">
        <v>12</v>
      </c>
      <c r="E147" s="90">
        <v>1</v>
      </c>
      <c r="F147" s="163">
        <f t="shared" si="43"/>
        <v>7567.63</v>
      </c>
      <c r="G147" s="163">
        <f t="shared" si="44"/>
        <v>8078.23</v>
      </c>
      <c r="H147" s="163">
        <f t="shared" si="45"/>
        <v>8576.3799999999992</v>
      </c>
      <c r="I147" s="157">
        <v>8838.92</v>
      </c>
      <c r="J147">
        <f t="shared" si="46"/>
        <v>322</v>
      </c>
      <c r="K147">
        <f t="shared" si="47"/>
        <v>425</v>
      </c>
      <c r="L147">
        <f t="shared" si="48"/>
        <v>478</v>
      </c>
      <c r="M147" s="26">
        <v>483</v>
      </c>
      <c r="N147" s="163">
        <f t="shared" si="50"/>
        <v>23.501956521739132</v>
      </c>
      <c r="O147" s="163">
        <f t="shared" si="50"/>
        <v>19.0076</v>
      </c>
      <c r="P147" s="163">
        <f t="shared" si="50"/>
        <v>17.942217573221754</v>
      </c>
      <c r="Q147" s="163">
        <f t="shared" si="49"/>
        <v>18.300041407867496</v>
      </c>
      <c r="R147" s="163">
        <f t="shared" si="51"/>
        <v>19.687953875707095</v>
      </c>
      <c r="S147" t="str">
        <f t="shared" si="52"/>
        <v>Rising</v>
      </c>
      <c r="T147" t="str">
        <f t="shared" si="53"/>
        <v>Rising</v>
      </c>
      <c r="U147" t="str">
        <f t="shared" si="54"/>
        <v>Falling</v>
      </c>
      <c r="V147" t="str">
        <f t="shared" si="55"/>
        <v>Rising</v>
      </c>
    </row>
    <row r="148" spans="1:22" ht="24.6" x14ac:dyDescent="0.3">
      <c r="A148" s="90" t="s">
        <v>629</v>
      </c>
      <c r="B148" s="91" t="s">
        <v>630</v>
      </c>
      <c r="C148" s="90" t="s">
        <v>536</v>
      </c>
      <c r="D148" s="94" t="s">
        <v>12</v>
      </c>
      <c r="E148" s="90">
        <v>1</v>
      </c>
      <c r="F148" s="163">
        <f t="shared" si="43"/>
        <v>879.23</v>
      </c>
      <c r="G148" s="163">
        <f t="shared" si="44"/>
        <v>1063.32</v>
      </c>
      <c r="H148" s="163">
        <f t="shared" si="45"/>
        <v>1071.23</v>
      </c>
      <c r="I148" s="157">
        <v>1410.94</v>
      </c>
      <c r="J148">
        <f t="shared" si="46"/>
        <v>51</v>
      </c>
      <c r="K148">
        <f t="shared" si="47"/>
        <v>40</v>
      </c>
      <c r="L148">
        <f t="shared" si="48"/>
        <v>52</v>
      </c>
      <c r="M148" s="26">
        <v>37</v>
      </c>
      <c r="N148" s="163">
        <f t="shared" si="50"/>
        <v>17.239803921568626</v>
      </c>
      <c r="O148" s="163">
        <f t="shared" si="50"/>
        <v>26.582999999999998</v>
      </c>
      <c r="P148" s="163">
        <f t="shared" si="50"/>
        <v>20.600576923076922</v>
      </c>
      <c r="Q148" s="163">
        <f t="shared" si="49"/>
        <v>38.133513513513513</v>
      </c>
      <c r="R148" s="163">
        <f t="shared" si="51"/>
        <v>25.639223589539768</v>
      </c>
      <c r="S148" t="str">
        <f t="shared" si="52"/>
        <v>Rising</v>
      </c>
      <c r="T148" t="str">
        <f t="shared" si="53"/>
        <v>Falling</v>
      </c>
      <c r="U148" t="str">
        <f t="shared" si="54"/>
        <v>Falling</v>
      </c>
      <c r="V148" t="str">
        <f t="shared" si="55"/>
        <v>Rising</v>
      </c>
    </row>
    <row r="149" spans="1:22" ht="24.6" x14ac:dyDescent="0.3">
      <c r="A149" s="90" t="s">
        <v>633</v>
      </c>
      <c r="B149" s="91" t="s">
        <v>634</v>
      </c>
      <c r="C149" s="90" t="s">
        <v>635</v>
      </c>
      <c r="D149" s="94" t="s">
        <v>12</v>
      </c>
      <c r="E149" s="90">
        <v>1</v>
      </c>
      <c r="F149" s="163">
        <f t="shared" si="43"/>
        <v>1073.22</v>
      </c>
      <c r="G149" s="163">
        <f t="shared" si="44"/>
        <v>1229.71</v>
      </c>
      <c r="H149" s="163">
        <f t="shared" si="45"/>
        <v>1263.44</v>
      </c>
      <c r="I149" s="157">
        <v>1574.93</v>
      </c>
      <c r="J149">
        <f t="shared" si="46"/>
        <v>5536</v>
      </c>
      <c r="K149">
        <f t="shared" si="47"/>
        <v>6551</v>
      </c>
      <c r="L149">
        <f t="shared" si="48"/>
        <v>5943</v>
      </c>
      <c r="M149" s="26">
        <v>6455</v>
      </c>
      <c r="N149" s="163">
        <f t="shared" si="50"/>
        <v>0.19386199421965319</v>
      </c>
      <c r="O149" s="163">
        <f t="shared" si="50"/>
        <v>0.18771332620973899</v>
      </c>
      <c r="P149" s="163">
        <f t="shared" si="50"/>
        <v>0.21259296651522802</v>
      </c>
      <c r="Q149" s="163">
        <f t="shared" si="49"/>
        <v>0.24398605731990705</v>
      </c>
      <c r="R149" s="163">
        <f t="shared" si="51"/>
        <v>0.20953858606613182</v>
      </c>
      <c r="S149" t="str">
        <f t="shared" si="52"/>
        <v>Falling</v>
      </c>
      <c r="T149" t="str">
        <f t="shared" si="53"/>
        <v>Rising</v>
      </c>
      <c r="U149" t="str">
        <f t="shared" si="54"/>
        <v>Rising</v>
      </c>
      <c r="V149" t="str">
        <f t="shared" si="55"/>
        <v>Rising</v>
      </c>
    </row>
    <row r="150" spans="1:22" ht="24.6" x14ac:dyDescent="0.3">
      <c r="A150" s="90" t="s">
        <v>636</v>
      </c>
      <c r="B150" s="91" t="s">
        <v>637</v>
      </c>
      <c r="C150" s="90" t="s">
        <v>137</v>
      </c>
      <c r="D150" s="94" t="s">
        <v>12</v>
      </c>
      <c r="E150" s="90">
        <v>1</v>
      </c>
      <c r="F150" s="163">
        <f t="shared" si="43"/>
        <v>1527.58</v>
      </c>
      <c r="G150" s="163">
        <f t="shared" si="44"/>
        <v>1557.07</v>
      </c>
      <c r="H150" s="163">
        <f t="shared" si="45"/>
        <v>1681.79</v>
      </c>
      <c r="I150" s="157">
        <v>1890.47</v>
      </c>
      <c r="J150">
        <f t="shared" si="46"/>
        <v>561</v>
      </c>
      <c r="K150">
        <f t="shared" si="47"/>
        <v>904</v>
      </c>
      <c r="L150">
        <f t="shared" si="48"/>
        <v>871</v>
      </c>
      <c r="M150" s="26">
        <v>1042</v>
      </c>
      <c r="N150" s="163">
        <f t="shared" si="50"/>
        <v>2.7229590017825309</v>
      </c>
      <c r="O150" s="163">
        <f t="shared" si="50"/>
        <v>1.7224225663716815</v>
      </c>
      <c r="P150" s="163">
        <f t="shared" si="50"/>
        <v>1.9308725602755452</v>
      </c>
      <c r="Q150" s="163">
        <f t="shared" si="49"/>
        <v>1.8142706333973129</v>
      </c>
      <c r="R150" s="163">
        <f t="shared" si="51"/>
        <v>2.0476311904567677</v>
      </c>
      <c r="S150" t="str">
        <f t="shared" si="52"/>
        <v>Falling</v>
      </c>
      <c r="T150" t="str">
        <f t="shared" si="53"/>
        <v>Rising</v>
      </c>
      <c r="U150" t="str">
        <f t="shared" si="54"/>
        <v>Rising</v>
      </c>
      <c r="V150" t="str">
        <f t="shared" si="55"/>
        <v>Falling</v>
      </c>
    </row>
    <row r="151" spans="1:22" x14ac:dyDescent="0.3">
      <c r="A151" s="90" t="s">
        <v>638</v>
      </c>
      <c r="B151" s="91" t="s">
        <v>639</v>
      </c>
      <c r="C151" s="90" t="s">
        <v>137</v>
      </c>
      <c r="D151" s="94" t="s">
        <v>12</v>
      </c>
      <c r="E151" s="90">
        <v>1</v>
      </c>
      <c r="F151" s="163">
        <f t="shared" si="43"/>
        <v>1596</v>
      </c>
      <c r="G151" s="163">
        <f t="shared" si="44"/>
        <v>1652.62</v>
      </c>
      <c r="H151" s="163">
        <f t="shared" si="45"/>
        <v>1809.86</v>
      </c>
      <c r="I151" s="157">
        <v>1811.99</v>
      </c>
      <c r="J151">
        <f t="shared" si="46"/>
        <v>170</v>
      </c>
      <c r="K151">
        <f t="shared" si="47"/>
        <v>372</v>
      </c>
      <c r="L151">
        <f t="shared" si="48"/>
        <v>422</v>
      </c>
      <c r="M151" s="26">
        <v>355</v>
      </c>
      <c r="N151" s="163">
        <f t="shared" si="50"/>
        <v>9.3882352941176475</v>
      </c>
      <c r="O151" s="163">
        <f t="shared" si="50"/>
        <v>4.44252688172043</v>
      </c>
      <c r="P151" s="163">
        <f t="shared" si="50"/>
        <v>4.2887677725118483</v>
      </c>
      <c r="Q151" s="163">
        <f t="shared" si="49"/>
        <v>5.1041971830985915</v>
      </c>
      <c r="R151" s="163">
        <f t="shared" si="51"/>
        <v>5.80593178286213</v>
      </c>
      <c r="S151" t="str">
        <f t="shared" si="52"/>
        <v>Rising</v>
      </c>
      <c r="T151" t="str">
        <f t="shared" si="53"/>
        <v>Falling</v>
      </c>
      <c r="U151" t="str">
        <f t="shared" si="54"/>
        <v>Falling</v>
      </c>
      <c r="V151" t="str">
        <f t="shared" si="55"/>
        <v>Rising</v>
      </c>
    </row>
    <row r="152" spans="1:22" x14ac:dyDescent="0.3">
      <c r="A152" s="90" t="s">
        <v>640</v>
      </c>
      <c r="B152" s="75" t="s">
        <v>641</v>
      </c>
      <c r="C152" s="90" t="s">
        <v>642</v>
      </c>
      <c r="D152" s="94" t="s">
        <v>12</v>
      </c>
      <c r="E152" s="90">
        <v>1</v>
      </c>
      <c r="F152" s="163">
        <f t="shared" si="43"/>
        <v>1040</v>
      </c>
      <c r="G152" s="163">
        <f t="shared" si="44"/>
        <v>1511.38</v>
      </c>
      <c r="H152" s="163">
        <f t="shared" si="45"/>
        <v>1472.22</v>
      </c>
      <c r="I152" s="157">
        <v>1851.58</v>
      </c>
      <c r="J152">
        <f t="shared" si="46"/>
        <v>50</v>
      </c>
      <c r="K152">
        <f t="shared" si="47"/>
        <v>67</v>
      </c>
      <c r="L152">
        <f t="shared" si="48"/>
        <v>128</v>
      </c>
      <c r="M152" s="26">
        <v>204</v>
      </c>
      <c r="N152" s="163">
        <f t="shared" si="50"/>
        <v>20.8</v>
      </c>
      <c r="O152" s="163">
        <f t="shared" si="50"/>
        <v>22.557910447761195</v>
      </c>
      <c r="P152" s="163">
        <f t="shared" si="50"/>
        <v>11.50171875</v>
      </c>
      <c r="Q152" s="163">
        <f t="shared" si="49"/>
        <v>9.0763725490196077</v>
      </c>
      <c r="R152" s="163">
        <f t="shared" si="51"/>
        <v>15.984000436695203</v>
      </c>
      <c r="S152" t="str">
        <f t="shared" si="52"/>
        <v>Rising</v>
      </c>
      <c r="T152" t="str">
        <f t="shared" si="53"/>
        <v>Rising</v>
      </c>
      <c r="U152" t="str">
        <f t="shared" si="54"/>
        <v>Falling</v>
      </c>
      <c r="V152" t="str">
        <f t="shared" si="55"/>
        <v>Falling</v>
      </c>
    </row>
    <row r="153" spans="1:22" ht="24.6" x14ac:dyDescent="0.3">
      <c r="A153" s="90" t="s">
        <v>647</v>
      </c>
      <c r="B153" s="91" t="s">
        <v>648</v>
      </c>
      <c r="C153" s="90" t="s">
        <v>536</v>
      </c>
      <c r="D153" s="94" t="s">
        <v>12</v>
      </c>
      <c r="E153" s="90">
        <v>1</v>
      </c>
      <c r="F153" s="163">
        <f t="shared" si="43"/>
        <v>113.01</v>
      </c>
      <c r="G153" s="163">
        <f t="shared" si="44"/>
        <v>127.43</v>
      </c>
      <c r="H153" s="163">
        <f t="shared" si="45"/>
        <v>128.78</v>
      </c>
      <c r="I153" s="157">
        <v>169.99</v>
      </c>
      <c r="J153">
        <f t="shared" si="46"/>
        <v>5</v>
      </c>
      <c r="K153">
        <f t="shared" si="47"/>
        <v>23</v>
      </c>
      <c r="L153">
        <f t="shared" si="48"/>
        <v>4</v>
      </c>
      <c r="M153" s="26">
        <v>35</v>
      </c>
      <c r="N153" s="163">
        <f t="shared" si="50"/>
        <v>22.602</v>
      </c>
      <c r="O153" s="163">
        <f t="shared" si="50"/>
        <v>5.5404347826086964</v>
      </c>
      <c r="P153" s="163">
        <f t="shared" si="50"/>
        <v>32.195</v>
      </c>
      <c r="Q153" s="163">
        <f t="shared" si="49"/>
        <v>4.8568571428571428</v>
      </c>
      <c r="R153" s="163">
        <f t="shared" si="51"/>
        <v>16.298572981366458</v>
      </c>
      <c r="S153" t="str">
        <f t="shared" si="52"/>
        <v>Falling</v>
      </c>
      <c r="T153" t="str">
        <f t="shared" si="53"/>
        <v>Rising</v>
      </c>
      <c r="U153" t="str">
        <f t="shared" si="54"/>
        <v>Rising</v>
      </c>
      <c r="V153" t="str">
        <f t="shared" si="55"/>
        <v>Falling</v>
      </c>
    </row>
    <row r="154" spans="1:22" ht="24.6" x14ac:dyDescent="0.3">
      <c r="A154" s="90" t="s">
        <v>649</v>
      </c>
      <c r="B154" s="91" t="s">
        <v>650</v>
      </c>
      <c r="C154" s="90" t="s">
        <v>514</v>
      </c>
      <c r="D154" s="94" t="s">
        <v>12</v>
      </c>
      <c r="E154" s="90">
        <v>1</v>
      </c>
      <c r="F154" s="163">
        <f t="shared" si="43"/>
        <v>253.73</v>
      </c>
      <c r="G154" s="163">
        <f t="shared" si="44"/>
        <v>291.39999999999998</v>
      </c>
      <c r="H154" s="163">
        <f t="shared" si="45"/>
        <v>403.16</v>
      </c>
      <c r="I154" s="157">
        <v>512.84</v>
      </c>
      <c r="J154">
        <f t="shared" si="46"/>
        <v>35</v>
      </c>
      <c r="K154">
        <f t="shared" si="47"/>
        <v>47</v>
      </c>
      <c r="L154">
        <f t="shared" si="48"/>
        <v>33</v>
      </c>
      <c r="M154" s="26">
        <v>38</v>
      </c>
      <c r="N154" s="163">
        <f t="shared" si="50"/>
        <v>7.2494285714285711</v>
      </c>
      <c r="O154" s="163">
        <f t="shared" si="50"/>
        <v>6.1999999999999993</v>
      </c>
      <c r="P154" s="163">
        <f t="shared" si="50"/>
        <v>12.216969696969699</v>
      </c>
      <c r="Q154" s="163">
        <f t="shared" si="49"/>
        <v>13.495789473684212</v>
      </c>
      <c r="R154" s="163">
        <f t="shared" si="51"/>
        <v>9.7905469355206201</v>
      </c>
      <c r="S154" t="str">
        <f t="shared" si="52"/>
        <v>Falling</v>
      </c>
      <c r="T154" t="str">
        <f t="shared" si="53"/>
        <v>Rising</v>
      </c>
      <c r="U154" t="str">
        <f t="shared" si="54"/>
        <v>Rising</v>
      </c>
      <c r="V154" t="str">
        <f t="shared" si="55"/>
        <v>Rising</v>
      </c>
    </row>
    <row r="155" spans="1:22" x14ac:dyDescent="0.3">
      <c r="A155" s="96" t="s">
        <v>651</v>
      </c>
      <c r="B155" s="97" t="s">
        <v>652</v>
      </c>
      <c r="C155" s="96" t="s">
        <v>27</v>
      </c>
      <c r="D155" s="94" t="s">
        <v>12</v>
      </c>
      <c r="E155" s="90">
        <v>1</v>
      </c>
      <c r="F155" s="163">
        <f t="shared" si="43"/>
        <v>2169.2800000000002</v>
      </c>
      <c r="G155" s="163">
        <f t="shared" si="44"/>
        <v>2315.04</v>
      </c>
      <c r="H155" s="163">
        <f t="shared" si="45"/>
        <v>2469.56</v>
      </c>
      <c r="I155" s="157">
        <v>2556.91</v>
      </c>
      <c r="J155">
        <f t="shared" si="46"/>
        <v>268</v>
      </c>
      <c r="K155">
        <f t="shared" si="47"/>
        <v>247</v>
      </c>
      <c r="L155">
        <f t="shared" si="48"/>
        <v>159</v>
      </c>
      <c r="M155" s="26">
        <v>154</v>
      </c>
      <c r="N155" s="163">
        <f t="shared" si="50"/>
        <v>8.0943283582089567</v>
      </c>
      <c r="O155" s="163">
        <f t="shared" si="50"/>
        <v>9.3726315789473684</v>
      </c>
      <c r="P155" s="163">
        <f t="shared" si="50"/>
        <v>15.531823899371069</v>
      </c>
      <c r="Q155" s="163">
        <f t="shared" si="49"/>
        <v>16.603311688311688</v>
      </c>
      <c r="R155" s="163">
        <f t="shared" si="51"/>
        <v>12.400523881209772</v>
      </c>
      <c r="S155" t="str">
        <f t="shared" si="52"/>
        <v>Falling</v>
      </c>
      <c r="T155" t="str">
        <f t="shared" si="53"/>
        <v>Falling</v>
      </c>
      <c r="U155" t="str">
        <f t="shared" si="54"/>
        <v>Rising</v>
      </c>
      <c r="V155" t="str">
        <f t="shared" si="55"/>
        <v>Rising</v>
      </c>
    </row>
    <row r="156" spans="1:22" ht="24.6" x14ac:dyDescent="0.3">
      <c r="A156" s="96" t="s">
        <v>654</v>
      </c>
      <c r="B156" s="97" t="s">
        <v>9</v>
      </c>
      <c r="C156" s="96" t="s">
        <v>178</v>
      </c>
      <c r="D156" s="94" t="s">
        <v>12</v>
      </c>
      <c r="E156" s="90">
        <v>40</v>
      </c>
      <c r="F156" s="163">
        <f t="shared" si="43"/>
        <v>24044.83</v>
      </c>
      <c r="G156" s="163">
        <f t="shared" si="44"/>
        <v>24766.19</v>
      </c>
      <c r="H156" s="163">
        <f t="shared" si="45"/>
        <v>25986.67</v>
      </c>
      <c r="I156" s="157">
        <v>26136.67</v>
      </c>
      <c r="J156">
        <f t="shared" si="46"/>
        <v>34470</v>
      </c>
      <c r="K156">
        <f t="shared" si="47"/>
        <v>30610</v>
      </c>
      <c r="L156">
        <f t="shared" si="48"/>
        <v>5377</v>
      </c>
      <c r="M156" s="26">
        <v>33618</v>
      </c>
      <c r="N156" s="163">
        <f t="shared" si="50"/>
        <v>0.69755816652161307</v>
      </c>
      <c r="O156" s="163">
        <f t="shared" si="50"/>
        <v>0.80908820646847435</v>
      </c>
      <c r="P156" s="163">
        <f t="shared" si="50"/>
        <v>4.8329310024177046</v>
      </c>
      <c r="Q156" s="163">
        <f t="shared" si="49"/>
        <v>0.77746058659051698</v>
      </c>
      <c r="R156" s="163">
        <f t="shared" si="51"/>
        <v>1.7792594904995773</v>
      </c>
      <c r="S156" t="str">
        <f t="shared" si="52"/>
        <v>Falling</v>
      </c>
      <c r="T156" t="str">
        <f t="shared" si="53"/>
        <v>Rising</v>
      </c>
      <c r="U156" t="str">
        <f t="shared" si="54"/>
        <v>Rising</v>
      </c>
      <c r="V156" t="str">
        <f t="shared" si="55"/>
        <v>Falling</v>
      </c>
    </row>
    <row r="157" spans="1:22" ht="36.6" x14ac:dyDescent="0.3">
      <c r="A157" s="90" t="s">
        <v>657</v>
      </c>
      <c r="B157" s="75" t="s">
        <v>658</v>
      </c>
      <c r="C157" s="90" t="s">
        <v>659</v>
      </c>
      <c r="D157" s="94" t="s">
        <v>12</v>
      </c>
      <c r="E157" s="90">
        <v>1</v>
      </c>
      <c r="F157" s="163">
        <f t="shared" si="43"/>
        <v>6464.06</v>
      </c>
      <c r="G157" s="163">
        <f t="shared" si="44"/>
        <v>6594.81</v>
      </c>
      <c r="H157" s="163">
        <f t="shared" si="45"/>
        <v>6251.72</v>
      </c>
      <c r="I157" s="157">
        <v>10612.68</v>
      </c>
      <c r="J157">
        <f t="shared" si="46"/>
        <v>7818</v>
      </c>
      <c r="K157">
        <f t="shared" si="47"/>
        <v>11687</v>
      </c>
      <c r="L157">
        <f t="shared" si="48"/>
        <v>10629</v>
      </c>
      <c r="M157" s="26">
        <v>10021</v>
      </c>
      <c r="N157" s="163">
        <f t="shared" si="50"/>
        <v>0.82681760040931185</v>
      </c>
      <c r="O157" s="163">
        <f t="shared" si="50"/>
        <v>0.56428595875759391</v>
      </c>
      <c r="P157" s="163">
        <f t="shared" si="50"/>
        <v>0.58817574560165586</v>
      </c>
      <c r="Q157" s="163">
        <f t="shared" si="49"/>
        <v>1.0590440075840735</v>
      </c>
      <c r="R157" s="163">
        <f t="shared" si="51"/>
        <v>0.75958082808815885</v>
      </c>
      <c r="S157" t="str">
        <f t="shared" si="52"/>
        <v>Falling</v>
      </c>
      <c r="T157" t="str">
        <f t="shared" si="53"/>
        <v>Falling</v>
      </c>
      <c r="U157" t="str">
        <f t="shared" si="54"/>
        <v>Rising</v>
      </c>
      <c r="V157" t="str">
        <f t="shared" si="55"/>
        <v>Rising</v>
      </c>
    </row>
    <row r="158" spans="1:22" x14ac:dyDescent="0.3">
      <c r="A158" s="96" t="s">
        <v>736</v>
      </c>
      <c r="B158" s="61" t="s">
        <v>746</v>
      </c>
      <c r="C158" s="159" t="str">
        <f>HYPERLINK("http://suprimo.lib.strath.ac.uk/primo_library/libweb/action/dlSearch.do?institution=SU&amp;group=guest&amp;loc=local,scope:%28SUALMA%29&amp;sortField=stitle&amp;indx=1&amp;bulkSize=100&amp;query=lsr50,contains,"&amp;B158,B158)</f>
        <v>"ACM Digital Library"</v>
      </c>
      <c r="D158" s="94" t="s">
        <v>12</v>
      </c>
      <c r="E158" s="90">
        <v>115</v>
      </c>
      <c r="F158" s="163">
        <f t="shared" si="43"/>
        <v>3058.14</v>
      </c>
      <c r="G158" s="163">
        <f t="shared" si="44"/>
        <v>3362.38</v>
      </c>
      <c r="H158" s="163">
        <f t="shared" si="45"/>
        <v>3574.95</v>
      </c>
      <c r="I158" s="157">
        <v>4158.38</v>
      </c>
      <c r="J158">
        <f t="shared" si="46"/>
        <v>5514</v>
      </c>
      <c r="K158">
        <f t="shared" si="47"/>
        <v>4647</v>
      </c>
      <c r="L158">
        <f t="shared" si="48"/>
        <v>5544</v>
      </c>
      <c r="M158" s="26">
        <v>5873</v>
      </c>
      <c r="N158" s="163">
        <f t="shared" si="50"/>
        <v>0.55461371055495101</v>
      </c>
      <c r="O158" s="163">
        <f t="shared" si="50"/>
        <v>0.72355928556057669</v>
      </c>
      <c r="P158" s="163">
        <f t="shared" si="50"/>
        <v>0.64483225108225106</v>
      </c>
      <c r="Q158" s="163">
        <f t="shared" si="49"/>
        <v>0.70805040013621656</v>
      </c>
      <c r="R158" s="163">
        <f t="shared" si="51"/>
        <v>0.6577639118334988</v>
      </c>
      <c r="S158" t="str">
        <f t="shared" si="52"/>
        <v>Rising</v>
      </c>
      <c r="T158" t="str">
        <f t="shared" si="53"/>
        <v>Rising</v>
      </c>
      <c r="U158" t="str">
        <f t="shared" si="54"/>
        <v>Falling</v>
      </c>
      <c r="V158" t="str">
        <f t="shared" si="55"/>
        <v>Rising</v>
      </c>
    </row>
    <row r="159" spans="1:22" ht="24.6" x14ac:dyDescent="0.3">
      <c r="A159" s="96" t="s">
        <v>738</v>
      </c>
      <c r="B159" s="61" t="s">
        <v>747</v>
      </c>
      <c r="C159" s="159" t="str">
        <f>HYPERLINK("http://suprimo.lib.strath.ac.uk/primo_library/libweb/action/dlSearch.do?institution=SU&amp;group=guest&amp;loc=local,scope:%28SUALMA%29&amp;sortField=stitle&amp;indx=1&amp;bulkSize=100&amp;query=lsr50,contains,"&amp;B159,B159)</f>
        <v>"American Chemical Society Journals"</v>
      </c>
      <c r="D159" s="44" t="s">
        <v>12</v>
      </c>
      <c r="E159" s="75">
        <v>37</v>
      </c>
      <c r="F159" s="163">
        <f t="shared" si="43"/>
        <v>44331.09</v>
      </c>
      <c r="G159" s="163">
        <f t="shared" si="44"/>
        <v>48607.26</v>
      </c>
      <c r="H159" s="163">
        <f t="shared" si="45"/>
        <v>54172.08</v>
      </c>
      <c r="I159" s="157">
        <v>64497.38</v>
      </c>
      <c r="J159">
        <f t="shared" si="46"/>
        <v>83269</v>
      </c>
      <c r="K159">
        <f t="shared" si="47"/>
        <v>82788</v>
      </c>
      <c r="L159">
        <f t="shared" si="48"/>
        <v>76473</v>
      </c>
      <c r="M159" s="26">
        <v>78787</v>
      </c>
      <c r="N159" s="163">
        <f t="shared" si="50"/>
        <v>0.53238408051015385</v>
      </c>
      <c r="O159" s="163">
        <f t="shared" si="50"/>
        <v>0.58712929410059433</v>
      </c>
      <c r="P159" s="163">
        <f t="shared" si="50"/>
        <v>0.70838178180534306</v>
      </c>
      <c r="Q159" s="163">
        <f t="shared" si="49"/>
        <v>0.81862972317768157</v>
      </c>
      <c r="R159" s="163">
        <f t="shared" si="51"/>
        <v>0.6616312198984432</v>
      </c>
      <c r="S159" t="str">
        <f t="shared" si="52"/>
        <v>Falling</v>
      </c>
      <c r="T159" t="str">
        <f t="shared" si="53"/>
        <v>Rising</v>
      </c>
      <c r="U159" t="str">
        <f t="shared" si="54"/>
        <v>Rising</v>
      </c>
      <c r="V159" t="str">
        <f t="shared" si="55"/>
        <v>Rising</v>
      </c>
    </row>
    <row r="160" spans="1:22" ht="24.6" x14ac:dyDescent="0.3">
      <c r="A160" s="90" t="s">
        <v>661</v>
      </c>
      <c r="B160" s="91" t="s">
        <v>662</v>
      </c>
      <c r="C160" s="90" t="s">
        <v>663</v>
      </c>
      <c r="D160" s="94" t="s">
        <v>12</v>
      </c>
      <c r="E160" s="90">
        <v>1</v>
      </c>
      <c r="F160" s="163">
        <f t="shared" si="43"/>
        <v>476.27</v>
      </c>
      <c r="G160" s="163">
        <f t="shared" si="44"/>
        <v>603.61</v>
      </c>
      <c r="H160" s="163">
        <f t="shared" si="45"/>
        <v>635.4</v>
      </c>
      <c r="I160" s="157">
        <v>814.96</v>
      </c>
      <c r="J160">
        <f t="shared" si="46"/>
        <v>65</v>
      </c>
      <c r="K160">
        <f t="shared" si="47"/>
        <v>62</v>
      </c>
      <c r="L160">
        <f t="shared" si="48"/>
        <v>45</v>
      </c>
      <c r="M160" s="26">
        <v>52</v>
      </c>
      <c r="N160" s="163">
        <f t="shared" si="50"/>
        <v>7.327230769230769</v>
      </c>
      <c r="O160" s="163">
        <f t="shared" si="50"/>
        <v>9.7356451612903232</v>
      </c>
      <c r="P160" s="163">
        <f t="shared" si="50"/>
        <v>14.12</v>
      </c>
      <c r="Q160" s="163">
        <f t="shared" si="49"/>
        <v>15.672307692307694</v>
      </c>
      <c r="R160" s="163">
        <f t="shared" si="51"/>
        <v>11.713795905707197</v>
      </c>
      <c r="S160" t="str">
        <f t="shared" si="52"/>
        <v>Falling</v>
      </c>
      <c r="T160" t="str">
        <f t="shared" si="53"/>
        <v>Rising</v>
      </c>
      <c r="U160" t="str">
        <f t="shared" si="54"/>
        <v>Rising</v>
      </c>
      <c r="V160" t="str">
        <f t="shared" si="55"/>
        <v>Rising</v>
      </c>
    </row>
    <row r="161" spans="1:22" ht="24.6" x14ac:dyDescent="0.3">
      <c r="A161" s="90" t="s">
        <v>664</v>
      </c>
      <c r="B161" s="91" t="s">
        <v>665</v>
      </c>
      <c r="C161" s="90" t="s">
        <v>663</v>
      </c>
      <c r="D161" s="94" t="s">
        <v>12</v>
      </c>
      <c r="E161" s="90">
        <v>1</v>
      </c>
      <c r="F161" s="163">
        <f t="shared" si="43"/>
        <v>523.83000000000004</v>
      </c>
      <c r="G161" s="163">
        <f t="shared" si="44"/>
        <v>663.9</v>
      </c>
      <c r="H161" s="163">
        <f t="shared" si="45"/>
        <v>699.19</v>
      </c>
      <c r="I161" s="157">
        <v>896.94</v>
      </c>
      <c r="J161">
        <f t="shared" si="46"/>
        <v>120</v>
      </c>
      <c r="K161">
        <f t="shared" si="47"/>
        <v>95</v>
      </c>
      <c r="L161">
        <f t="shared" si="48"/>
        <v>84</v>
      </c>
      <c r="M161" s="26">
        <v>76</v>
      </c>
      <c r="N161" s="163">
        <f t="shared" si="50"/>
        <v>4.3652500000000005</v>
      </c>
      <c r="O161" s="163">
        <f t="shared" si="50"/>
        <v>6.9884210526315789</v>
      </c>
      <c r="P161" s="163">
        <f t="shared" si="50"/>
        <v>8.3236904761904764</v>
      </c>
      <c r="Q161" s="163">
        <f t="shared" si="49"/>
        <v>11.801842105263159</v>
      </c>
      <c r="R161" s="163">
        <f t="shared" si="51"/>
        <v>7.8698009085213032</v>
      </c>
      <c r="S161" t="str">
        <f t="shared" si="52"/>
        <v>Falling</v>
      </c>
      <c r="T161" t="str">
        <f t="shared" si="53"/>
        <v>Falling</v>
      </c>
      <c r="U161" t="str">
        <f t="shared" si="54"/>
        <v>Rising</v>
      </c>
      <c r="V161" t="str">
        <f t="shared" si="55"/>
        <v>Rising</v>
      </c>
    </row>
    <row r="162" spans="1:22" ht="24.6" x14ac:dyDescent="0.3">
      <c r="A162" s="90" t="s">
        <v>666</v>
      </c>
      <c r="B162" s="91" t="s">
        <v>667</v>
      </c>
      <c r="C162" s="90" t="s">
        <v>663</v>
      </c>
      <c r="D162" s="94" t="s">
        <v>12</v>
      </c>
      <c r="E162" s="90">
        <v>1</v>
      </c>
      <c r="F162" s="163">
        <f t="shared" si="43"/>
        <v>583.6</v>
      </c>
      <c r="G162" s="163">
        <f t="shared" si="44"/>
        <v>739.66</v>
      </c>
      <c r="H162" s="163">
        <f t="shared" si="45"/>
        <v>778.5</v>
      </c>
      <c r="I162" s="157">
        <v>998.95</v>
      </c>
      <c r="J162">
        <f t="shared" si="46"/>
        <v>80</v>
      </c>
      <c r="K162">
        <f t="shared" si="47"/>
        <v>79</v>
      </c>
      <c r="L162">
        <f t="shared" si="48"/>
        <v>106</v>
      </c>
      <c r="M162" s="26">
        <v>57</v>
      </c>
      <c r="N162" s="163">
        <f t="shared" si="50"/>
        <v>7.2949999999999999</v>
      </c>
      <c r="O162" s="163">
        <f t="shared" si="50"/>
        <v>9.3627848101265823</v>
      </c>
      <c r="P162" s="163">
        <f t="shared" si="50"/>
        <v>7.3443396226415096</v>
      </c>
      <c r="Q162" s="163">
        <f t="shared" si="49"/>
        <v>17.525438596491227</v>
      </c>
      <c r="R162" s="163">
        <f t="shared" si="51"/>
        <v>10.38189075731483</v>
      </c>
      <c r="S162" t="str">
        <f t="shared" si="52"/>
        <v>Rising</v>
      </c>
      <c r="T162" t="str">
        <f t="shared" si="53"/>
        <v>Falling</v>
      </c>
      <c r="U162" t="str">
        <f t="shared" si="54"/>
        <v>Falling</v>
      </c>
      <c r="V162" t="str">
        <f t="shared" si="55"/>
        <v>Rising</v>
      </c>
    </row>
    <row r="163" spans="1:22" ht="24.6" x14ac:dyDescent="0.3">
      <c r="A163" s="90" t="s">
        <v>668</v>
      </c>
      <c r="B163" s="91" t="s">
        <v>669</v>
      </c>
      <c r="C163" s="90" t="s">
        <v>663</v>
      </c>
      <c r="D163" s="94" t="s">
        <v>12</v>
      </c>
      <c r="E163" s="90">
        <v>1</v>
      </c>
      <c r="F163" s="163">
        <f t="shared" si="43"/>
        <v>289.23</v>
      </c>
      <c r="G163" s="163">
        <f t="shared" si="44"/>
        <v>366.58</v>
      </c>
      <c r="H163" s="163">
        <f t="shared" si="45"/>
        <v>385.98</v>
      </c>
      <c r="I163" s="157">
        <v>494.96</v>
      </c>
      <c r="J163">
        <f t="shared" si="46"/>
        <v>73</v>
      </c>
      <c r="K163">
        <f t="shared" si="47"/>
        <v>44</v>
      </c>
      <c r="L163">
        <f t="shared" si="48"/>
        <v>185</v>
      </c>
      <c r="M163" s="26">
        <v>86</v>
      </c>
      <c r="N163" s="163">
        <f t="shared" si="50"/>
        <v>3.9620547945205482</v>
      </c>
      <c r="O163" s="163">
        <f t="shared" si="50"/>
        <v>8.3313636363636352</v>
      </c>
      <c r="P163" s="163">
        <f t="shared" si="50"/>
        <v>2.0863783783783787</v>
      </c>
      <c r="Q163" s="163">
        <f t="shared" si="49"/>
        <v>5.7553488372093025</v>
      </c>
      <c r="R163" s="163">
        <f t="shared" si="51"/>
        <v>5.0337864116179665</v>
      </c>
      <c r="S163" t="str">
        <f t="shared" si="52"/>
        <v>Rising</v>
      </c>
      <c r="T163" t="str">
        <f t="shared" si="53"/>
        <v>Falling</v>
      </c>
      <c r="U163" t="str">
        <f t="shared" si="54"/>
        <v>Falling</v>
      </c>
      <c r="V163" t="str">
        <f t="shared" si="55"/>
        <v>Rising</v>
      </c>
    </row>
    <row r="164" spans="1:22" x14ac:dyDescent="0.3">
      <c r="A164" s="90" t="s">
        <v>763</v>
      </c>
      <c r="B164" s="91" t="s">
        <v>764</v>
      </c>
      <c r="C164" s="90" t="s">
        <v>9</v>
      </c>
      <c r="D164" s="109" t="s">
        <v>12</v>
      </c>
      <c r="E164" s="90">
        <v>1</v>
      </c>
      <c r="I164" s="157">
        <v>234.77</v>
      </c>
      <c r="M164" s="26" t="s">
        <v>756</v>
      </c>
      <c r="Q164" s="157">
        <v>234.77</v>
      </c>
      <c r="R164" s="163">
        <f t="shared" si="51"/>
        <v>234.77</v>
      </c>
    </row>
    <row r="165" spans="1:22" ht="24.6" x14ac:dyDescent="0.3">
      <c r="A165" s="96" t="s">
        <v>672</v>
      </c>
      <c r="B165" s="97" t="s">
        <v>673</v>
      </c>
      <c r="C165" s="96" t="s">
        <v>27</v>
      </c>
      <c r="D165" s="94" t="s">
        <v>12</v>
      </c>
      <c r="E165" s="90">
        <v>1</v>
      </c>
      <c r="F165" s="163">
        <f t="shared" ref="F165:F187" si="56">VLOOKUP(A165, science2016, 4, FALSE)</f>
        <v>4256.03</v>
      </c>
      <c r="G165" s="163">
        <f t="shared" ref="G165:G187" si="57">VLOOKUP(A165, science2016, 5, FALSE)</f>
        <v>4606.13</v>
      </c>
      <c r="H165" s="163">
        <f t="shared" ref="H165:H187" si="58">VLOOKUP(A165, science2016, 6, FALSE)</f>
        <v>5030.1799999999994</v>
      </c>
      <c r="I165" s="157">
        <v>5172.3599999999997</v>
      </c>
      <c r="J165">
        <f t="shared" ref="J165:J187" si="59">VLOOKUP(A165, science2016, 9, FALSE)</f>
        <v>633</v>
      </c>
      <c r="K165">
        <f t="shared" ref="K165:K187" si="60">VLOOKUP(A165, science2016, 10, FALSE)</f>
        <v>810</v>
      </c>
      <c r="L165">
        <f t="shared" ref="L165:L187" si="61">VLOOKUP(A165, science2016, 11, FALSE)</f>
        <v>795</v>
      </c>
      <c r="M165" s="26">
        <v>679</v>
      </c>
      <c r="N165" s="163">
        <f t="shared" si="50"/>
        <v>6.7235860979462867</v>
      </c>
      <c r="O165" s="163">
        <f t="shared" si="50"/>
        <v>5.6865802469135804</v>
      </c>
      <c r="P165" s="163">
        <f t="shared" si="50"/>
        <v>6.3272704402515716</v>
      </c>
      <c r="Q165" s="163">
        <f t="shared" si="49"/>
        <v>7.6176141384388805</v>
      </c>
      <c r="R165" s="163">
        <f t="shared" si="51"/>
        <v>6.5887627308875798</v>
      </c>
      <c r="S165" t="str">
        <f t="shared" si="52"/>
        <v>Falling</v>
      </c>
      <c r="T165" t="str">
        <f t="shared" si="53"/>
        <v>Falling</v>
      </c>
      <c r="U165" t="str">
        <f t="shared" si="54"/>
        <v>Rising</v>
      </c>
      <c r="V165" t="str">
        <f t="shared" si="55"/>
        <v>Rising</v>
      </c>
    </row>
    <row r="166" spans="1:22" x14ac:dyDescent="0.3">
      <c r="A166" s="96" t="s">
        <v>674</v>
      </c>
      <c r="B166" s="97" t="s">
        <v>675</v>
      </c>
      <c r="C166" s="96" t="s">
        <v>27</v>
      </c>
      <c r="D166" s="94" t="s">
        <v>12</v>
      </c>
      <c r="E166" s="90">
        <v>1</v>
      </c>
      <c r="F166" s="163">
        <f t="shared" si="56"/>
        <v>3747.72</v>
      </c>
      <c r="G166" s="163">
        <f t="shared" si="57"/>
        <v>3924.6</v>
      </c>
      <c r="H166" s="163">
        <f t="shared" si="58"/>
        <v>4167.58</v>
      </c>
      <c r="I166" s="157">
        <v>4295.0600000000004</v>
      </c>
      <c r="J166">
        <f t="shared" si="59"/>
        <v>188</v>
      </c>
      <c r="K166">
        <f t="shared" si="60"/>
        <v>191</v>
      </c>
      <c r="L166">
        <f t="shared" si="61"/>
        <v>322</v>
      </c>
      <c r="M166" s="26">
        <v>264</v>
      </c>
      <c r="N166" s="163">
        <f t="shared" si="50"/>
        <v>19.934680851063828</v>
      </c>
      <c r="O166" s="163">
        <f t="shared" si="50"/>
        <v>20.54764397905759</v>
      </c>
      <c r="P166" s="163">
        <f t="shared" si="50"/>
        <v>12.942795031055901</v>
      </c>
      <c r="Q166" s="163">
        <f t="shared" si="49"/>
        <v>16.269166666666667</v>
      </c>
      <c r="R166" s="163">
        <f t="shared" si="51"/>
        <v>17.423571631960996</v>
      </c>
      <c r="S166" t="str">
        <f t="shared" si="52"/>
        <v>Rising</v>
      </c>
      <c r="T166" t="str">
        <f t="shared" si="53"/>
        <v>Falling</v>
      </c>
      <c r="U166" t="str">
        <f t="shared" si="54"/>
        <v>Falling</v>
      </c>
      <c r="V166" t="str">
        <f t="shared" si="55"/>
        <v>Rising</v>
      </c>
    </row>
    <row r="167" spans="1:22" x14ac:dyDescent="0.3">
      <c r="A167" s="96" t="s">
        <v>678</v>
      </c>
      <c r="B167" s="97" t="s">
        <v>679</v>
      </c>
      <c r="C167" s="96" t="s">
        <v>27</v>
      </c>
      <c r="D167" s="94" t="s">
        <v>12</v>
      </c>
      <c r="E167" s="90">
        <v>1</v>
      </c>
      <c r="F167" s="163">
        <f t="shared" si="56"/>
        <v>1119.8</v>
      </c>
      <c r="G167" s="163">
        <f t="shared" si="57"/>
        <v>1117.5</v>
      </c>
      <c r="H167" s="163">
        <f t="shared" si="58"/>
        <v>1155.47</v>
      </c>
      <c r="I167" s="157">
        <v>1213.04</v>
      </c>
      <c r="J167">
        <f t="shared" si="59"/>
        <v>159</v>
      </c>
      <c r="K167">
        <f t="shared" si="60"/>
        <v>71</v>
      </c>
      <c r="L167">
        <f t="shared" si="61"/>
        <v>102</v>
      </c>
      <c r="M167" s="26">
        <v>180</v>
      </c>
      <c r="N167" s="163">
        <f t="shared" si="50"/>
        <v>7.0427672955974838</v>
      </c>
      <c r="O167" s="163">
        <f t="shared" si="50"/>
        <v>15.73943661971831</v>
      </c>
      <c r="P167" s="163">
        <f t="shared" si="50"/>
        <v>11.328137254901961</v>
      </c>
      <c r="Q167" s="163">
        <f t="shared" si="49"/>
        <v>6.7391111111111108</v>
      </c>
      <c r="R167" s="163">
        <f t="shared" si="51"/>
        <v>10.212363070332216</v>
      </c>
      <c r="S167" t="str">
        <f t="shared" si="52"/>
        <v>Rising</v>
      </c>
      <c r="T167" t="str">
        <f t="shared" si="53"/>
        <v>Rising</v>
      </c>
      <c r="U167" t="str">
        <f t="shared" si="54"/>
        <v>Falling</v>
      </c>
      <c r="V167" t="str">
        <f t="shared" si="55"/>
        <v>Falling</v>
      </c>
    </row>
    <row r="168" spans="1:22" x14ac:dyDescent="0.3">
      <c r="A168" s="90" t="s">
        <v>682</v>
      </c>
      <c r="B168" s="91" t="s">
        <v>683</v>
      </c>
      <c r="C168" s="90" t="s">
        <v>684</v>
      </c>
      <c r="D168" s="94" t="s">
        <v>12</v>
      </c>
      <c r="E168" s="90">
        <v>1</v>
      </c>
      <c r="F168" s="163">
        <f t="shared" si="56"/>
        <v>1898.8</v>
      </c>
      <c r="G168" s="163">
        <f t="shared" si="57"/>
        <v>1827.56</v>
      </c>
      <c r="H168" s="163">
        <f t="shared" si="58"/>
        <v>2195.34</v>
      </c>
      <c r="I168" s="157">
        <v>2538.4899999999998</v>
      </c>
      <c r="J168">
        <f t="shared" si="59"/>
        <v>504</v>
      </c>
      <c r="K168">
        <f t="shared" si="60"/>
        <v>814</v>
      </c>
      <c r="L168">
        <f t="shared" si="61"/>
        <v>867</v>
      </c>
      <c r="M168" s="26">
        <v>982</v>
      </c>
      <c r="N168" s="163">
        <f t="shared" si="50"/>
        <v>3.7674603174603174</v>
      </c>
      <c r="O168" s="163">
        <f t="shared" si="50"/>
        <v>2.245159705159705</v>
      </c>
      <c r="P168" s="163">
        <f t="shared" si="50"/>
        <v>2.5321107266435989</v>
      </c>
      <c r="Q168" s="163">
        <f t="shared" si="49"/>
        <v>2.5850203665987777</v>
      </c>
      <c r="R168" s="163">
        <f t="shared" si="51"/>
        <v>2.7824377789655999</v>
      </c>
      <c r="S168" t="str">
        <f t="shared" si="52"/>
        <v>Rising</v>
      </c>
      <c r="T168" t="str">
        <f t="shared" si="53"/>
        <v>Rising</v>
      </c>
      <c r="U168" t="str">
        <f t="shared" si="54"/>
        <v>Rising</v>
      </c>
      <c r="V168" t="str">
        <f t="shared" si="55"/>
        <v>Rising</v>
      </c>
    </row>
    <row r="169" spans="1:22" x14ac:dyDescent="0.3">
      <c r="A169" s="90" t="s">
        <v>685</v>
      </c>
      <c r="B169" s="91" t="s">
        <v>686</v>
      </c>
      <c r="C169" s="90" t="s">
        <v>687</v>
      </c>
      <c r="D169" s="94" t="s">
        <v>12</v>
      </c>
      <c r="E169" s="90">
        <v>1</v>
      </c>
      <c r="F169" s="163">
        <f t="shared" si="56"/>
        <v>2817.84</v>
      </c>
      <c r="G169" s="163">
        <f t="shared" si="57"/>
        <v>2710.62</v>
      </c>
      <c r="H169" s="163">
        <f t="shared" si="58"/>
        <v>3256.31</v>
      </c>
      <c r="I169" s="157">
        <v>3801.92</v>
      </c>
      <c r="J169">
        <f t="shared" si="59"/>
        <v>273</v>
      </c>
      <c r="K169">
        <f t="shared" si="60"/>
        <v>427</v>
      </c>
      <c r="L169">
        <f t="shared" si="61"/>
        <v>868</v>
      </c>
      <c r="M169" s="26">
        <v>970</v>
      </c>
      <c r="N169" s="163">
        <f t="shared" si="50"/>
        <v>10.321758241758243</v>
      </c>
      <c r="O169" s="163">
        <f t="shared" si="50"/>
        <v>6.3480562060889927</v>
      </c>
      <c r="P169" s="163">
        <f t="shared" si="50"/>
        <v>3.7515092165898616</v>
      </c>
      <c r="Q169" s="163">
        <f t="shared" si="49"/>
        <v>3.9195051546391753</v>
      </c>
      <c r="R169" s="163">
        <f t="shared" si="51"/>
        <v>6.0852072047690688</v>
      </c>
      <c r="S169" t="str">
        <f t="shared" si="52"/>
        <v>Rising</v>
      </c>
      <c r="T169" t="str">
        <f t="shared" si="53"/>
        <v>Rising</v>
      </c>
      <c r="U169" t="str">
        <f t="shared" si="54"/>
        <v>Falling</v>
      </c>
      <c r="V169" t="str">
        <f t="shared" si="55"/>
        <v>Rising</v>
      </c>
    </row>
    <row r="170" spans="1:22" x14ac:dyDescent="0.3">
      <c r="A170" s="96" t="s">
        <v>688</v>
      </c>
      <c r="B170" s="97" t="s">
        <v>689</v>
      </c>
      <c r="C170" s="96" t="s">
        <v>27</v>
      </c>
      <c r="D170" s="94" t="s">
        <v>12</v>
      </c>
      <c r="E170" s="90">
        <v>1</v>
      </c>
      <c r="F170" s="163">
        <f t="shared" si="56"/>
        <v>4076.89</v>
      </c>
      <c r="G170" s="163">
        <f t="shared" si="57"/>
        <v>4412.99</v>
      </c>
      <c r="H170" s="163">
        <f t="shared" si="58"/>
        <v>4796.46</v>
      </c>
      <c r="I170" s="157">
        <v>5060.75</v>
      </c>
      <c r="J170">
        <f t="shared" si="59"/>
        <v>1231</v>
      </c>
      <c r="K170">
        <f t="shared" si="60"/>
        <v>1194</v>
      </c>
      <c r="L170">
        <f t="shared" si="61"/>
        <v>1093</v>
      </c>
      <c r="M170" s="26">
        <v>1232</v>
      </c>
      <c r="N170" s="163">
        <f t="shared" si="50"/>
        <v>3.3118521527213645</v>
      </c>
      <c r="O170" s="163">
        <f t="shared" si="50"/>
        <v>3.6959715242881068</v>
      </c>
      <c r="P170" s="163">
        <f t="shared" si="50"/>
        <v>4.3883440073193043</v>
      </c>
      <c r="Q170" s="163">
        <f t="shared" si="49"/>
        <v>4.1077516233766236</v>
      </c>
      <c r="R170" s="163">
        <f t="shared" si="51"/>
        <v>3.8759798269263497</v>
      </c>
      <c r="S170" t="str">
        <f t="shared" si="52"/>
        <v>Falling</v>
      </c>
      <c r="T170" t="str">
        <f t="shared" si="53"/>
        <v>Rising</v>
      </c>
      <c r="U170" t="str">
        <f t="shared" si="54"/>
        <v>Rising</v>
      </c>
      <c r="V170" t="str">
        <f t="shared" si="55"/>
        <v>Falling</v>
      </c>
    </row>
    <row r="171" spans="1:22" x14ac:dyDescent="0.3">
      <c r="A171" s="96" t="s">
        <v>692</v>
      </c>
      <c r="B171" s="97" t="s">
        <v>693</v>
      </c>
      <c r="C171" s="96" t="s">
        <v>27</v>
      </c>
      <c r="D171" s="94" t="s">
        <v>12</v>
      </c>
      <c r="E171" s="90">
        <v>1</v>
      </c>
      <c r="F171" s="163">
        <f t="shared" si="56"/>
        <v>11918.39</v>
      </c>
      <c r="G171" s="163">
        <f t="shared" si="57"/>
        <v>12127</v>
      </c>
      <c r="H171" s="163">
        <f t="shared" si="58"/>
        <v>12470.81</v>
      </c>
      <c r="I171" s="157">
        <v>11546.77</v>
      </c>
      <c r="J171">
        <f t="shared" si="59"/>
        <v>3113</v>
      </c>
      <c r="K171">
        <f t="shared" si="60"/>
        <v>3768</v>
      </c>
      <c r="L171">
        <f t="shared" si="61"/>
        <v>3603</v>
      </c>
      <c r="M171" s="26">
        <v>3594</v>
      </c>
      <c r="N171" s="163">
        <f t="shared" si="50"/>
        <v>3.8285865724381622</v>
      </c>
      <c r="O171" s="163">
        <f t="shared" si="50"/>
        <v>3.2184182590233545</v>
      </c>
      <c r="P171" s="163">
        <f t="shared" si="50"/>
        <v>3.4612295309464334</v>
      </c>
      <c r="Q171" s="163">
        <f t="shared" si="49"/>
        <v>3.2127907623817475</v>
      </c>
      <c r="R171" s="163">
        <f t="shared" si="51"/>
        <v>3.4302562811974244</v>
      </c>
      <c r="S171" t="str">
        <f t="shared" si="52"/>
        <v>Falling</v>
      </c>
      <c r="T171" t="str">
        <f t="shared" si="53"/>
        <v>Falling</v>
      </c>
      <c r="U171" t="str">
        <f t="shared" si="54"/>
        <v>Rising</v>
      </c>
      <c r="V171" t="str">
        <f t="shared" si="55"/>
        <v>Falling</v>
      </c>
    </row>
    <row r="172" spans="1:22" x14ac:dyDescent="0.3">
      <c r="A172" s="96" t="s">
        <v>694</v>
      </c>
      <c r="B172" s="97" t="s">
        <v>9</v>
      </c>
      <c r="C172" s="96" t="s">
        <v>27</v>
      </c>
      <c r="D172" s="94" t="s">
        <v>12</v>
      </c>
      <c r="E172" s="90">
        <v>2</v>
      </c>
      <c r="F172" s="163">
        <f t="shared" si="56"/>
        <v>13940.42</v>
      </c>
      <c r="G172" s="163">
        <f t="shared" si="57"/>
        <v>12332.09</v>
      </c>
      <c r="H172" s="163">
        <f t="shared" si="58"/>
        <v>11389.5</v>
      </c>
      <c r="I172" s="157">
        <v>10451.75</v>
      </c>
      <c r="J172">
        <f t="shared" si="59"/>
        <v>2762</v>
      </c>
      <c r="K172">
        <f t="shared" si="60"/>
        <v>3643</v>
      </c>
      <c r="L172">
        <f t="shared" si="61"/>
        <v>3478</v>
      </c>
      <c r="M172" s="26">
        <v>2836</v>
      </c>
      <c r="N172" s="163">
        <f t="shared" si="50"/>
        <v>5.0472194062273719</v>
      </c>
      <c r="O172" s="163">
        <f t="shared" si="50"/>
        <v>3.3851468569860006</v>
      </c>
      <c r="P172" s="163">
        <f t="shared" si="50"/>
        <v>3.2747268545140886</v>
      </c>
      <c r="Q172" s="163">
        <f t="shared" si="49"/>
        <v>3.6853843441466854</v>
      </c>
      <c r="R172" s="163">
        <f t="shared" si="51"/>
        <v>3.8481193654685368</v>
      </c>
      <c r="S172" t="str">
        <f t="shared" si="52"/>
        <v>Falling</v>
      </c>
      <c r="T172" t="str">
        <f t="shared" si="53"/>
        <v>Falling</v>
      </c>
      <c r="U172" t="str">
        <f t="shared" si="54"/>
        <v>Falling</v>
      </c>
      <c r="V172" t="str">
        <f t="shared" si="55"/>
        <v>Rising</v>
      </c>
    </row>
    <row r="173" spans="1:22" x14ac:dyDescent="0.3">
      <c r="A173" s="96" t="s">
        <v>696</v>
      </c>
      <c r="B173" s="97" t="s">
        <v>697</v>
      </c>
      <c r="C173" s="96" t="s">
        <v>27</v>
      </c>
      <c r="D173" s="94" t="s">
        <v>12</v>
      </c>
      <c r="E173" s="90">
        <v>1</v>
      </c>
      <c r="F173" s="163">
        <f t="shared" si="56"/>
        <v>5117.93</v>
      </c>
      <c r="G173" s="163">
        <f t="shared" si="57"/>
        <v>5513.02</v>
      </c>
      <c r="H173" s="163">
        <f t="shared" si="58"/>
        <v>5936.9299999999994</v>
      </c>
      <c r="I173" s="157">
        <v>6206.09</v>
      </c>
      <c r="J173">
        <f t="shared" si="59"/>
        <v>250</v>
      </c>
      <c r="K173">
        <f t="shared" si="60"/>
        <v>285</v>
      </c>
      <c r="L173">
        <f t="shared" si="61"/>
        <v>289</v>
      </c>
      <c r="M173" s="26">
        <v>172</v>
      </c>
      <c r="N173" s="163">
        <f t="shared" si="50"/>
        <v>20.471720000000001</v>
      </c>
      <c r="O173" s="163">
        <f t="shared" si="50"/>
        <v>19.343929824561403</v>
      </c>
      <c r="P173" s="163">
        <f t="shared" si="50"/>
        <v>20.543010380622835</v>
      </c>
      <c r="Q173" s="163">
        <f t="shared" si="49"/>
        <v>36.081918604651165</v>
      </c>
      <c r="R173" s="163">
        <f t="shared" si="51"/>
        <v>24.11014470245885</v>
      </c>
      <c r="S173" t="str">
        <f t="shared" si="52"/>
        <v>Rising</v>
      </c>
      <c r="T173" t="str">
        <f t="shared" si="53"/>
        <v>Falling</v>
      </c>
      <c r="U173" t="str">
        <f t="shared" si="54"/>
        <v>Rising</v>
      </c>
      <c r="V173" t="str">
        <f t="shared" si="55"/>
        <v>Rising</v>
      </c>
    </row>
    <row r="174" spans="1:22" ht="24.6" x14ac:dyDescent="0.3">
      <c r="A174" s="90" t="s">
        <v>698</v>
      </c>
      <c r="B174" s="91" t="s">
        <v>699</v>
      </c>
      <c r="C174" s="90" t="s">
        <v>536</v>
      </c>
      <c r="D174" s="94" t="s">
        <v>12</v>
      </c>
      <c r="E174" s="90">
        <v>1</v>
      </c>
      <c r="F174" s="163">
        <f t="shared" si="56"/>
        <v>1442.03</v>
      </c>
      <c r="G174" s="163">
        <f t="shared" si="57"/>
        <v>1746.76</v>
      </c>
      <c r="H174" s="163">
        <f t="shared" si="58"/>
        <v>1759.3300000000002</v>
      </c>
      <c r="I174" s="157">
        <v>2315.88</v>
      </c>
      <c r="J174">
        <f t="shared" si="59"/>
        <v>62</v>
      </c>
      <c r="K174">
        <f t="shared" si="60"/>
        <v>47</v>
      </c>
      <c r="L174">
        <f t="shared" si="61"/>
        <v>107</v>
      </c>
      <c r="M174" s="26">
        <v>99</v>
      </c>
      <c r="N174" s="163">
        <f t="shared" si="50"/>
        <v>23.258548387096774</v>
      </c>
      <c r="O174" s="163">
        <f t="shared" si="50"/>
        <v>37.16510638297872</v>
      </c>
      <c r="P174" s="163">
        <f t="shared" si="50"/>
        <v>16.442336448598134</v>
      </c>
      <c r="Q174" s="163">
        <f t="shared" si="49"/>
        <v>23.392727272727274</v>
      </c>
      <c r="R174" s="163">
        <f t="shared" si="51"/>
        <v>25.064679622850225</v>
      </c>
      <c r="S174" t="str">
        <f t="shared" si="52"/>
        <v>Rising</v>
      </c>
      <c r="T174" t="str">
        <f t="shared" si="53"/>
        <v>Falling</v>
      </c>
      <c r="U174" t="str">
        <f t="shared" si="54"/>
        <v>Falling</v>
      </c>
      <c r="V174" t="str">
        <f t="shared" si="55"/>
        <v>Rising</v>
      </c>
    </row>
    <row r="175" spans="1:22" x14ac:dyDescent="0.3">
      <c r="A175" s="96" t="s">
        <v>700</v>
      </c>
      <c r="B175" s="97" t="s">
        <v>701</v>
      </c>
      <c r="C175" s="96" t="s">
        <v>27</v>
      </c>
      <c r="D175" s="94" t="s">
        <v>12</v>
      </c>
      <c r="E175" s="90">
        <v>1</v>
      </c>
      <c r="F175" s="163">
        <f t="shared" si="56"/>
        <v>1789.45</v>
      </c>
      <c r="G175" s="163">
        <f t="shared" si="57"/>
        <v>1946.18</v>
      </c>
      <c r="H175" s="163">
        <f t="shared" si="58"/>
        <v>1854.7600000000002</v>
      </c>
      <c r="I175" s="157">
        <v>1898.24</v>
      </c>
      <c r="J175">
        <f t="shared" si="59"/>
        <v>209</v>
      </c>
      <c r="K175">
        <f t="shared" si="60"/>
        <v>312</v>
      </c>
      <c r="L175">
        <f t="shared" si="61"/>
        <v>299</v>
      </c>
      <c r="M175" s="26">
        <v>233</v>
      </c>
      <c r="N175" s="163">
        <f t="shared" si="50"/>
        <v>8.5619617224880393</v>
      </c>
      <c r="O175" s="163">
        <f t="shared" si="50"/>
        <v>6.2377564102564103</v>
      </c>
      <c r="P175" s="163">
        <f t="shared" si="50"/>
        <v>6.2032107023411376</v>
      </c>
      <c r="Q175" s="163">
        <f t="shared" si="49"/>
        <v>8.1469527896995704</v>
      </c>
      <c r="R175" s="163">
        <f t="shared" si="51"/>
        <v>7.2874704061962898</v>
      </c>
      <c r="S175" t="str">
        <f t="shared" si="52"/>
        <v>Falling</v>
      </c>
      <c r="T175" t="str">
        <f t="shared" si="53"/>
        <v>Falling</v>
      </c>
      <c r="U175" t="str">
        <f t="shared" si="54"/>
        <v>Falling</v>
      </c>
      <c r="V175" t="str">
        <f t="shared" si="55"/>
        <v>Rising</v>
      </c>
    </row>
    <row r="176" spans="1:22" x14ac:dyDescent="0.3">
      <c r="A176" s="96" t="s">
        <v>702</v>
      </c>
      <c r="B176" s="97" t="s">
        <v>703</v>
      </c>
      <c r="C176" s="96" t="s">
        <v>27</v>
      </c>
      <c r="D176" s="94" t="s">
        <v>12</v>
      </c>
      <c r="E176" s="90">
        <v>1</v>
      </c>
      <c r="F176" s="163">
        <f t="shared" si="56"/>
        <v>1668.47</v>
      </c>
      <c r="G176" s="163">
        <f t="shared" si="57"/>
        <v>1812.83</v>
      </c>
      <c r="H176" s="163">
        <f t="shared" si="58"/>
        <v>1756.2</v>
      </c>
      <c r="I176" s="157">
        <v>1797.6</v>
      </c>
      <c r="J176">
        <f t="shared" si="59"/>
        <v>663</v>
      </c>
      <c r="K176">
        <f t="shared" si="60"/>
        <v>822</v>
      </c>
      <c r="L176">
        <f t="shared" si="61"/>
        <v>611</v>
      </c>
      <c r="M176" s="26">
        <v>722</v>
      </c>
      <c r="N176" s="163">
        <f t="shared" si="50"/>
        <v>2.5165460030165914</v>
      </c>
      <c r="O176" s="163">
        <f t="shared" si="50"/>
        <v>2.2053892944038926</v>
      </c>
      <c r="P176" s="163">
        <f t="shared" si="50"/>
        <v>2.87430441898527</v>
      </c>
      <c r="Q176" s="163">
        <f t="shared" si="49"/>
        <v>2.4897506925207753</v>
      </c>
      <c r="R176" s="163">
        <f t="shared" si="51"/>
        <v>2.5214976022316322</v>
      </c>
      <c r="S176" t="str">
        <f t="shared" si="52"/>
        <v>Falling</v>
      </c>
      <c r="T176" t="str">
        <f t="shared" si="53"/>
        <v>Rising</v>
      </c>
      <c r="U176" t="str">
        <f t="shared" si="54"/>
        <v>Rising</v>
      </c>
      <c r="V176" t="str">
        <f t="shared" si="55"/>
        <v>Falling</v>
      </c>
    </row>
    <row r="177" spans="1:22" x14ac:dyDescent="0.3">
      <c r="A177" s="96" t="s">
        <v>704</v>
      </c>
      <c r="B177" s="97" t="s">
        <v>705</v>
      </c>
      <c r="C177" s="96" t="s">
        <v>27</v>
      </c>
      <c r="D177" s="94" t="s">
        <v>12</v>
      </c>
      <c r="E177" s="90">
        <v>1</v>
      </c>
      <c r="F177" s="163">
        <f t="shared" si="56"/>
        <v>1789.45</v>
      </c>
      <c r="G177" s="163">
        <f t="shared" si="57"/>
        <v>1954.48</v>
      </c>
      <c r="H177" s="163">
        <f t="shared" si="58"/>
        <v>2127.9</v>
      </c>
      <c r="I177" s="157">
        <v>2250.44</v>
      </c>
      <c r="J177">
        <f t="shared" si="59"/>
        <v>238</v>
      </c>
      <c r="K177">
        <f t="shared" si="60"/>
        <v>333</v>
      </c>
      <c r="L177">
        <f t="shared" si="61"/>
        <v>236</v>
      </c>
      <c r="M177" s="26">
        <v>225</v>
      </c>
      <c r="N177" s="163">
        <f t="shared" si="50"/>
        <v>7.518697478991597</v>
      </c>
      <c r="O177" s="163">
        <f t="shared" si="50"/>
        <v>5.8693093093093092</v>
      </c>
      <c r="P177" s="163">
        <f t="shared" si="50"/>
        <v>9.0165254237288135</v>
      </c>
      <c r="Q177" s="163">
        <f t="shared" si="49"/>
        <v>10.001955555555556</v>
      </c>
      <c r="R177" s="163">
        <f t="shared" si="51"/>
        <v>8.1016219418963189</v>
      </c>
      <c r="S177" t="str">
        <f t="shared" si="52"/>
        <v>Falling</v>
      </c>
      <c r="T177" t="str">
        <f t="shared" si="53"/>
        <v>Falling</v>
      </c>
      <c r="U177" t="str">
        <f t="shared" si="54"/>
        <v>Rising</v>
      </c>
      <c r="V177" t="str">
        <f t="shared" si="55"/>
        <v>Rising</v>
      </c>
    </row>
    <row r="178" spans="1:22" x14ac:dyDescent="0.3">
      <c r="A178" s="96" t="s">
        <v>706</v>
      </c>
      <c r="B178" s="97" t="s">
        <v>707</v>
      </c>
      <c r="C178" s="96" t="s">
        <v>27</v>
      </c>
      <c r="D178" s="94" t="s">
        <v>12</v>
      </c>
      <c r="E178" s="90">
        <v>1</v>
      </c>
      <c r="F178" s="163">
        <f t="shared" si="56"/>
        <v>1789.45</v>
      </c>
      <c r="G178" s="163">
        <f t="shared" si="57"/>
        <v>1946.18</v>
      </c>
      <c r="H178" s="163">
        <f t="shared" si="58"/>
        <v>2107.2599999999998</v>
      </c>
      <c r="I178" s="157">
        <v>2223</v>
      </c>
      <c r="J178">
        <f t="shared" si="59"/>
        <v>104</v>
      </c>
      <c r="K178">
        <f t="shared" si="60"/>
        <v>277</v>
      </c>
      <c r="L178">
        <f t="shared" si="61"/>
        <v>113</v>
      </c>
      <c r="M178" s="26">
        <v>96</v>
      </c>
      <c r="N178" s="163">
        <f t="shared" si="50"/>
        <v>17.206250000000001</v>
      </c>
      <c r="O178" s="163">
        <f t="shared" si="50"/>
        <v>7.0259205776173284</v>
      </c>
      <c r="P178" s="163">
        <f t="shared" si="50"/>
        <v>18.648318584070793</v>
      </c>
      <c r="Q178" s="163">
        <f t="shared" si="49"/>
        <v>23.15625</v>
      </c>
      <c r="R178" s="163">
        <f t="shared" si="51"/>
        <v>16.509184790422029</v>
      </c>
      <c r="S178" t="str">
        <f t="shared" si="52"/>
        <v>Falling</v>
      </c>
      <c r="T178" t="str">
        <f t="shared" si="53"/>
        <v>Falling</v>
      </c>
      <c r="U178" t="str">
        <f t="shared" si="54"/>
        <v>Rising</v>
      </c>
      <c r="V178" t="str">
        <f t="shared" si="55"/>
        <v>Rising</v>
      </c>
    </row>
    <row r="179" spans="1:22" x14ac:dyDescent="0.3">
      <c r="A179" s="96" t="s">
        <v>708</v>
      </c>
      <c r="B179" s="97" t="s">
        <v>709</v>
      </c>
      <c r="C179" s="96" t="s">
        <v>27</v>
      </c>
      <c r="D179" s="94" t="s">
        <v>12</v>
      </c>
      <c r="E179" s="90">
        <v>1</v>
      </c>
      <c r="F179" s="163">
        <f t="shared" si="56"/>
        <v>1782.89</v>
      </c>
      <c r="G179" s="163">
        <f t="shared" si="57"/>
        <v>1921.37</v>
      </c>
      <c r="H179" s="163">
        <f t="shared" si="58"/>
        <v>2119.4499999999998</v>
      </c>
      <c r="I179" s="157">
        <v>2235.8000000000002</v>
      </c>
      <c r="J179">
        <f t="shared" si="59"/>
        <v>362</v>
      </c>
      <c r="K179">
        <f t="shared" si="60"/>
        <v>426</v>
      </c>
      <c r="L179">
        <f t="shared" si="61"/>
        <v>249</v>
      </c>
      <c r="M179" s="26">
        <v>337</v>
      </c>
      <c r="N179" s="163">
        <f t="shared" si="50"/>
        <v>4.9251104972375694</v>
      </c>
      <c r="O179" s="163">
        <f t="shared" si="50"/>
        <v>4.5102582159624411</v>
      </c>
      <c r="P179" s="163">
        <f t="shared" si="50"/>
        <v>8.5118473895582323</v>
      </c>
      <c r="Q179" s="163">
        <f t="shared" si="49"/>
        <v>6.6344213649851635</v>
      </c>
      <c r="R179" s="163">
        <f t="shared" si="51"/>
        <v>6.1454093669358514</v>
      </c>
      <c r="S179" t="str">
        <f t="shared" si="52"/>
        <v>Falling</v>
      </c>
      <c r="T179" t="str">
        <f t="shared" si="53"/>
        <v>Rising</v>
      </c>
      <c r="U179" t="str">
        <f t="shared" si="54"/>
        <v>Rising</v>
      </c>
      <c r="V179" t="str">
        <f t="shared" si="55"/>
        <v>Falling</v>
      </c>
    </row>
    <row r="180" spans="1:22" x14ac:dyDescent="0.3">
      <c r="A180" s="96" t="s">
        <v>710</v>
      </c>
      <c r="B180" s="97" t="s">
        <v>711</v>
      </c>
      <c r="C180" s="96" t="s">
        <v>27</v>
      </c>
      <c r="D180" s="94" t="s">
        <v>12</v>
      </c>
      <c r="E180" s="90">
        <v>1</v>
      </c>
      <c r="F180" s="163">
        <f t="shared" si="56"/>
        <v>1764.12</v>
      </c>
      <c r="G180" s="163">
        <f t="shared" si="57"/>
        <v>1914.92</v>
      </c>
      <c r="H180" s="163">
        <f t="shared" si="58"/>
        <v>2097.86</v>
      </c>
      <c r="I180" s="157">
        <v>2212.9299999999998</v>
      </c>
      <c r="J180">
        <f t="shared" si="59"/>
        <v>571</v>
      </c>
      <c r="K180">
        <f t="shared" si="60"/>
        <v>693</v>
      </c>
      <c r="L180">
        <f t="shared" si="61"/>
        <v>598</v>
      </c>
      <c r="M180" s="26">
        <v>850</v>
      </c>
      <c r="N180" s="163">
        <f t="shared" si="50"/>
        <v>3.089527145359019</v>
      </c>
      <c r="O180" s="163">
        <f t="shared" si="50"/>
        <v>2.7632323232323235</v>
      </c>
      <c r="P180" s="163">
        <f t="shared" si="50"/>
        <v>3.5081270903010036</v>
      </c>
      <c r="Q180" s="163">
        <f t="shared" si="49"/>
        <v>2.6034470588235292</v>
      </c>
      <c r="R180" s="163">
        <f t="shared" si="51"/>
        <v>2.9910834044289691</v>
      </c>
      <c r="S180" t="str">
        <f t="shared" si="52"/>
        <v>Falling</v>
      </c>
      <c r="T180" t="str">
        <f t="shared" si="53"/>
        <v>Rising</v>
      </c>
      <c r="U180" t="str">
        <f t="shared" si="54"/>
        <v>Rising</v>
      </c>
      <c r="V180" t="str">
        <f t="shared" si="55"/>
        <v>Falling</v>
      </c>
    </row>
    <row r="181" spans="1:22" x14ac:dyDescent="0.3">
      <c r="A181" s="96" t="s">
        <v>712</v>
      </c>
      <c r="B181" s="97" t="s">
        <v>713</v>
      </c>
      <c r="C181" s="96" t="s">
        <v>27</v>
      </c>
      <c r="D181" s="94" t="s">
        <v>12</v>
      </c>
      <c r="E181" s="90">
        <v>1</v>
      </c>
      <c r="F181" s="163">
        <f t="shared" si="56"/>
        <v>2100.8200000000002</v>
      </c>
      <c r="G181" s="163">
        <f t="shared" si="57"/>
        <v>2196.37</v>
      </c>
      <c r="H181" s="163">
        <f t="shared" si="58"/>
        <v>2299.6800000000003</v>
      </c>
      <c r="I181" s="157">
        <v>2299.84</v>
      </c>
      <c r="J181">
        <f t="shared" si="59"/>
        <v>153</v>
      </c>
      <c r="K181">
        <f t="shared" si="60"/>
        <v>262</v>
      </c>
      <c r="L181">
        <f t="shared" si="61"/>
        <v>288</v>
      </c>
      <c r="M181" s="26">
        <v>203</v>
      </c>
      <c r="N181" s="163">
        <f t="shared" si="50"/>
        <v>13.730849673202615</v>
      </c>
      <c r="O181" s="163">
        <f t="shared" si="50"/>
        <v>8.383091603053435</v>
      </c>
      <c r="P181" s="163">
        <f t="shared" si="50"/>
        <v>7.9850000000000012</v>
      </c>
      <c r="Q181" s="163">
        <f t="shared" si="49"/>
        <v>11.329261083743843</v>
      </c>
      <c r="R181" s="163">
        <f t="shared" si="51"/>
        <v>10.357050589999973</v>
      </c>
      <c r="S181" t="str">
        <f t="shared" si="52"/>
        <v>Rising</v>
      </c>
      <c r="T181" t="str">
        <f t="shared" si="53"/>
        <v>Falling</v>
      </c>
      <c r="U181" t="str">
        <f t="shared" si="54"/>
        <v>Falling</v>
      </c>
      <c r="V181" t="str">
        <f t="shared" si="55"/>
        <v>Rising</v>
      </c>
    </row>
    <row r="182" spans="1:22" x14ac:dyDescent="0.3">
      <c r="A182" s="96" t="s">
        <v>714</v>
      </c>
      <c r="B182" s="97" t="s">
        <v>715</v>
      </c>
      <c r="C182" s="96" t="s">
        <v>27</v>
      </c>
      <c r="D182" s="94" t="s">
        <v>12</v>
      </c>
      <c r="E182" s="90">
        <v>1</v>
      </c>
      <c r="F182" s="163">
        <f t="shared" si="56"/>
        <v>914.42</v>
      </c>
      <c r="G182" s="163">
        <f t="shared" si="57"/>
        <v>823.19</v>
      </c>
      <c r="H182" s="163">
        <f t="shared" si="58"/>
        <v>746.23</v>
      </c>
      <c r="I182" s="157">
        <v>727.27</v>
      </c>
      <c r="J182">
        <f t="shared" si="59"/>
        <v>87</v>
      </c>
      <c r="K182">
        <f t="shared" si="60"/>
        <v>90</v>
      </c>
      <c r="L182">
        <f t="shared" si="61"/>
        <v>78</v>
      </c>
      <c r="M182" s="26">
        <v>131</v>
      </c>
      <c r="N182" s="163">
        <f t="shared" si="50"/>
        <v>10.510574712643677</v>
      </c>
      <c r="O182" s="163">
        <f t="shared" si="50"/>
        <v>9.1465555555555564</v>
      </c>
      <c r="P182" s="163">
        <f t="shared" si="50"/>
        <v>9.567051282051283</v>
      </c>
      <c r="Q182" s="163">
        <f t="shared" si="49"/>
        <v>5.5516793893129766</v>
      </c>
      <c r="R182" s="163">
        <f t="shared" si="51"/>
        <v>8.6939652348908716</v>
      </c>
      <c r="S182" t="str">
        <f t="shared" si="52"/>
        <v>Falling</v>
      </c>
      <c r="T182" t="str">
        <f t="shared" si="53"/>
        <v>Rising</v>
      </c>
      <c r="U182" t="str">
        <f t="shared" si="54"/>
        <v>Rising</v>
      </c>
      <c r="V182" t="str">
        <f t="shared" si="55"/>
        <v>Falling</v>
      </c>
    </row>
    <row r="183" spans="1:22" ht="24.6" x14ac:dyDescent="0.3">
      <c r="A183" s="90" t="s">
        <v>44</v>
      </c>
      <c r="B183" s="91" t="s">
        <v>45</v>
      </c>
      <c r="C183" s="90" t="s">
        <v>46</v>
      </c>
      <c r="D183" s="94" t="s">
        <v>47</v>
      </c>
      <c r="E183" s="90">
        <v>1</v>
      </c>
      <c r="F183" s="163">
        <f t="shared" si="56"/>
        <v>350.45</v>
      </c>
      <c r="G183" s="163">
        <f t="shared" si="57"/>
        <v>380.09</v>
      </c>
      <c r="H183" s="163">
        <f t="shared" si="58"/>
        <v>400.29</v>
      </c>
      <c r="I183" s="157">
        <v>499.98</v>
      </c>
      <c r="J183">
        <f t="shared" si="59"/>
        <v>396</v>
      </c>
      <c r="K183">
        <f t="shared" si="60"/>
        <v>262</v>
      </c>
      <c r="L183">
        <f t="shared" si="61"/>
        <v>277</v>
      </c>
      <c r="M183" s="26">
        <v>88</v>
      </c>
      <c r="N183" s="163">
        <f t="shared" si="50"/>
        <v>0.88497474747474747</v>
      </c>
      <c r="O183" s="163">
        <f t="shared" si="50"/>
        <v>1.4507251908396945</v>
      </c>
      <c r="P183" s="163">
        <f t="shared" si="50"/>
        <v>1.4450902527075813</v>
      </c>
      <c r="Q183" s="163">
        <f t="shared" si="49"/>
        <v>5.6815909090909091</v>
      </c>
      <c r="R183" s="163">
        <f t="shared" si="51"/>
        <v>2.365595275028233</v>
      </c>
      <c r="S183" t="str">
        <f t="shared" si="52"/>
        <v>Rising</v>
      </c>
      <c r="T183" t="str">
        <f t="shared" si="53"/>
        <v>Falling</v>
      </c>
      <c r="U183" t="str">
        <f t="shared" si="54"/>
        <v>Falling</v>
      </c>
      <c r="V183" t="str">
        <f t="shared" si="55"/>
        <v>Rising</v>
      </c>
    </row>
    <row r="184" spans="1:22" ht="24.6" x14ac:dyDescent="0.3">
      <c r="A184" s="90" t="s">
        <v>231</v>
      </c>
      <c r="B184" s="91" t="s">
        <v>232</v>
      </c>
      <c r="C184" s="90" t="s">
        <v>233</v>
      </c>
      <c r="D184" s="94" t="s">
        <v>47</v>
      </c>
      <c r="E184" s="90">
        <v>1</v>
      </c>
      <c r="F184" s="163">
        <f t="shared" si="56"/>
        <v>2355.63</v>
      </c>
      <c r="G184" s="163">
        <f t="shared" si="57"/>
        <v>2774.66</v>
      </c>
      <c r="H184" s="163">
        <f t="shared" si="58"/>
        <v>2969.11</v>
      </c>
      <c r="I184" s="157">
        <v>3820.64</v>
      </c>
      <c r="J184">
        <f t="shared" si="59"/>
        <v>0</v>
      </c>
      <c r="K184">
        <f t="shared" si="60"/>
        <v>0</v>
      </c>
      <c r="L184">
        <f t="shared" si="61"/>
        <v>0</v>
      </c>
      <c r="M184" s="26" t="s">
        <v>170</v>
      </c>
      <c r="N184" s="163">
        <v>2355.63</v>
      </c>
      <c r="O184" s="163">
        <v>2774.66</v>
      </c>
      <c r="P184" s="163">
        <v>2969.11</v>
      </c>
      <c r="Q184" s="157">
        <v>3820.64</v>
      </c>
      <c r="R184" s="163">
        <f t="shared" si="51"/>
        <v>2980.0099999999998</v>
      </c>
    </row>
    <row r="185" spans="1:22" ht="24.6" x14ac:dyDescent="0.3">
      <c r="A185" s="90" t="s">
        <v>308</v>
      </c>
      <c r="B185" s="91" t="s">
        <v>309</v>
      </c>
      <c r="C185" s="90" t="s">
        <v>310</v>
      </c>
      <c r="D185" s="94" t="s">
        <v>47</v>
      </c>
      <c r="E185" s="90">
        <v>1</v>
      </c>
      <c r="F185" s="163">
        <f t="shared" si="56"/>
        <v>122.12</v>
      </c>
      <c r="G185" s="163">
        <f t="shared" si="57"/>
        <v>133.38999999999999</v>
      </c>
      <c r="H185" s="163">
        <f t="shared" si="58"/>
        <v>135.75</v>
      </c>
      <c r="I185" s="157">
        <v>183.8</v>
      </c>
      <c r="J185">
        <f t="shared" si="59"/>
        <v>0</v>
      </c>
      <c r="K185">
        <f t="shared" si="60"/>
        <v>0</v>
      </c>
      <c r="L185">
        <f t="shared" si="61"/>
        <v>0</v>
      </c>
      <c r="M185" s="26" t="s">
        <v>170</v>
      </c>
      <c r="N185" s="163">
        <v>122.12</v>
      </c>
      <c r="O185" s="163">
        <v>133.38999999999999</v>
      </c>
      <c r="P185" s="163">
        <v>135.75</v>
      </c>
      <c r="Q185" s="157">
        <v>183.8</v>
      </c>
      <c r="R185" s="163">
        <f t="shared" si="51"/>
        <v>143.76499999999999</v>
      </c>
    </row>
    <row r="186" spans="1:22" x14ac:dyDescent="0.3">
      <c r="A186" s="90" t="s">
        <v>524</v>
      </c>
      <c r="B186" s="91" t="s">
        <v>525</v>
      </c>
      <c r="C186" s="90" t="s">
        <v>526</v>
      </c>
      <c r="D186" s="94" t="s">
        <v>47</v>
      </c>
      <c r="E186" s="90">
        <v>1</v>
      </c>
      <c r="F186" s="163">
        <f t="shared" si="56"/>
        <v>371.59</v>
      </c>
      <c r="G186" s="163">
        <f t="shared" si="57"/>
        <v>423.34</v>
      </c>
      <c r="H186" s="163">
        <f t="shared" si="58"/>
        <v>409.34</v>
      </c>
      <c r="I186" s="157">
        <v>336.77</v>
      </c>
      <c r="J186">
        <f t="shared" si="59"/>
        <v>0</v>
      </c>
      <c r="K186">
        <f t="shared" si="60"/>
        <v>0</v>
      </c>
      <c r="L186">
        <f t="shared" si="61"/>
        <v>0</v>
      </c>
      <c r="M186" s="26" t="s">
        <v>170</v>
      </c>
      <c r="N186" s="163">
        <v>371.59</v>
      </c>
      <c r="O186" s="163">
        <v>423.34</v>
      </c>
      <c r="P186" s="163">
        <v>409.34</v>
      </c>
      <c r="Q186" s="157">
        <v>336.77</v>
      </c>
      <c r="R186" s="163">
        <f t="shared" si="51"/>
        <v>385.26</v>
      </c>
    </row>
    <row r="187" spans="1:22" ht="24.6" x14ac:dyDescent="0.3">
      <c r="A187" s="90" t="s">
        <v>592</v>
      </c>
      <c r="B187" s="91" t="s">
        <v>593</v>
      </c>
      <c r="C187" s="90" t="s">
        <v>594</v>
      </c>
      <c r="D187" s="94" t="s">
        <v>47</v>
      </c>
      <c r="E187" s="90">
        <v>1</v>
      </c>
      <c r="F187" s="163">
        <f t="shared" si="56"/>
        <v>504.28</v>
      </c>
      <c r="G187" s="163">
        <f t="shared" si="57"/>
        <v>504.28</v>
      </c>
      <c r="H187" s="163">
        <f t="shared" si="58"/>
        <v>538.65</v>
      </c>
      <c r="I187" s="157">
        <v>611.85</v>
      </c>
      <c r="J187">
        <f t="shared" si="59"/>
        <v>0</v>
      </c>
      <c r="K187">
        <f t="shared" si="60"/>
        <v>0</v>
      </c>
      <c r="L187">
        <f t="shared" si="61"/>
        <v>0</v>
      </c>
      <c r="M187" s="26" t="s">
        <v>170</v>
      </c>
      <c r="N187" s="163">
        <v>504.28</v>
      </c>
      <c r="O187" s="163">
        <v>504.28</v>
      </c>
      <c r="P187" s="163">
        <v>538.65</v>
      </c>
      <c r="Q187" s="157">
        <v>611.85</v>
      </c>
      <c r="R187" s="163">
        <f t="shared" si="51"/>
        <v>539.76499999999999</v>
      </c>
    </row>
  </sheetData>
  <sortState xmlns:xlrd2="http://schemas.microsoft.com/office/spreadsheetml/2017/richdata2" ref="A2:V191">
    <sortCondition ref="D2:D191"/>
    <sortCondition ref="A2:A191"/>
  </sortState>
  <conditionalFormatting sqref="S1:V1">
    <cfRule type="containsText" dxfId="116" priority="22" operator="containsText" text="Falling">
      <formula>NOT(ISERROR(SEARCH("Falling",S1)))</formula>
    </cfRule>
    <cfRule type="containsText" dxfId="115" priority="23" operator="containsText" text="Rising">
      <formula>NOT(ISERROR(SEARCH("Rising",S1)))</formula>
    </cfRule>
  </conditionalFormatting>
  <conditionalFormatting sqref="J1:M1">
    <cfRule type="containsBlanks" dxfId="114" priority="24">
      <formula>LEN(TRIM(J1))=0</formula>
    </cfRule>
  </conditionalFormatting>
  <conditionalFormatting sqref="S1:T1">
    <cfRule type="containsText" dxfId="113" priority="18" operator="containsText" text="Rising">
      <formula>NOT(ISERROR(SEARCH("Rising",S1)))</formula>
    </cfRule>
    <cfRule type="containsText" dxfId="112" priority="19" operator="containsText" text="Falling">
      <formula>NOT(ISERROR(SEARCH("Falling",S1)))</formula>
    </cfRule>
  </conditionalFormatting>
  <conditionalFormatting sqref="U1:V1">
    <cfRule type="containsText" dxfId="111" priority="16" operator="containsText" text="Falling">
      <formula>NOT(ISERROR(SEARCH("Falling",U1)))</formula>
    </cfRule>
    <cfRule type="containsText" dxfId="110" priority="17" operator="containsText" text="Rising">
      <formula>NOT(ISERROR(SEARCH("Rising",U1)))</formula>
    </cfRule>
  </conditionalFormatting>
  <conditionalFormatting sqref="J1:M187">
    <cfRule type="cellIs" dxfId="109" priority="11" operator="lessThan">
      <formula>1</formula>
    </cfRule>
    <cfRule type="containsText" dxfId="108" priority="12" operator="containsText" text="na">
      <formula>NOT(ISERROR(SEARCH("na",J1)))</formula>
    </cfRule>
    <cfRule type="containsBlanks" dxfId="107" priority="13">
      <formula>LEN(TRIM(J1))=0</formula>
    </cfRule>
  </conditionalFormatting>
  <conditionalFormatting sqref="R2:R1048576">
    <cfRule type="cellIs" dxfId="106" priority="9" operator="greaterThan">
      <formula>50</formula>
    </cfRule>
    <cfRule type="top10" dxfId="105" priority="10" percent="1" rank="10"/>
  </conditionalFormatting>
  <conditionalFormatting sqref="R1">
    <cfRule type="containsText" dxfId="104" priority="7" operator="containsText" text="Falling">
      <formula>NOT(ISERROR(SEARCH("Falling",R1)))</formula>
    </cfRule>
    <cfRule type="containsText" dxfId="103" priority="8" operator="containsText" text="Rising">
      <formula>NOT(ISERROR(SEARCH("Rising",R1)))</formula>
    </cfRule>
  </conditionalFormatting>
  <conditionalFormatting sqref="R1">
    <cfRule type="containsText" dxfId="102" priority="5" operator="containsText" text="Rising">
      <formula>NOT(ISERROR(SEARCH("Rising",R1)))</formula>
    </cfRule>
    <cfRule type="containsText" dxfId="101" priority="6" operator="containsText" text="Falling">
      <formula>NOT(ISERROR(SEARCH("Falling",R1)))</formula>
    </cfRule>
  </conditionalFormatting>
  <conditionalFormatting sqref="S1:T1048576">
    <cfRule type="containsText" dxfId="100" priority="3" operator="containsText" text="Falling">
      <formula>NOT(ISERROR(SEARCH("Falling",S1)))</formula>
    </cfRule>
    <cfRule type="containsText" dxfId="99" priority="4" operator="containsText" text="Rising">
      <formula>NOT(ISERROR(SEARCH("Rising",S1)))</formula>
    </cfRule>
  </conditionalFormatting>
  <conditionalFormatting sqref="U1:V1048576">
    <cfRule type="containsText" dxfId="98" priority="1" operator="containsText" text="Falling">
      <formula>NOT(ISERROR(SEARCH("Falling",U1)))</formula>
    </cfRule>
    <cfRule type="containsText" dxfId="97" priority="2" operator="containsText" text="Rising">
      <formula>NOT(ISERROR(SEARCH("Rising",U1)))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5" id="{BF3BB7DB-037E-43D5-AF32-42B5E74EC85F}">
            <xm:f>LEN(TRIM('2016'!J32))=0</xm:f>
            <x14:dxf>
              <fill>
                <patternFill>
                  <bgColor rgb="FFFF0000"/>
                </patternFill>
              </fill>
            </x14:dxf>
          </x14:cfRule>
          <xm:sqref>J32:L32 J47:L47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87"/>
  <sheetViews>
    <sheetView topLeftCell="B1" workbookViewId="0">
      <selection activeCell="Y7" sqref="Y7"/>
    </sheetView>
  </sheetViews>
  <sheetFormatPr defaultRowHeight="15" customHeight="1" x14ac:dyDescent="0.3"/>
  <cols>
    <col min="1" max="1" width="47.6640625" customWidth="1"/>
    <col min="2" max="2" width="8.88671875" customWidth="1"/>
    <col min="4" max="4" width="7" customWidth="1"/>
    <col min="5" max="5" width="5.44140625" customWidth="1"/>
    <col min="6" max="6" width="12.33203125" style="163" customWidth="1"/>
    <col min="7" max="9" width="8.88671875" style="163"/>
    <col min="10" max="10" width="8.88671875" customWidth="1"/>
    <col min="11" max="14" width="8.88671875" style="205" customWidth="1"/>
    <col min="21" max="21" width="8.88671875" style="209"/>
  </cols>
  <sheetData>
    <row r="1" spans="1:27" ht="49.95" customHeight="1" x14ac:dyDescent="0.3">
      <c r="A1" s="167" t="s">
        <v>754</v>
      </c>
      <c r="B1" s="168" t="s">
        <v>1</v>
      </c>
      <c r="C1" s="167" t="s">
        <v>2</v>
      </c>
      <c r="D1" s="169" t="s">
        <v>5</v>
      </c>
      <c r="E1" s="167" t="s">
        <v>6</v>
      </c>
      <c r="F1" s="201" t="s">
        <v>765</v>
      </c>
      <c r="G1" s="201" t="s">
        <v>766</v>
      </c>
      <c r="H1" s="201" t="s">
        <v>767</v>
      </c>
      <c r="I1" s="201" t="s">
        <v>768</v>
      </c>
      <c r="J1" s="200" t="s">
        <v>774</v>
      </c>
      <c r="K1" s="203" t="s">
        <v>7</v>
      </c>
      <c r="L1" s="203" t="s">
        <v>741</v>
      </c>
      <c r="M1" s="203" t="s">
        <v>749</v>
      </c>
      <c r="N1" s="203" t="s">
        <v>755</v>
      </c>
      <c r="O1" s="170" t="s">
        <v>775</v>
      </c>
      <c r="P1" s="170" t="s">
        <v>750</v>
      </c>
      <c r="Q1" s="170" t="s">
        <v>751</v>
      </c>
      <c r="R1" s="170" t="s">
        <v>752</v>
      </c>
      <c r="S1" s="170" t="s">
        <v>769</v>
      </c>
      <c r="T1" s="170" t="s">
        <v>781</v>
      </c>
      <c r="U1" s="167" t="s">
        <v>753</v>
      </c>
      <c r="V1" s="170" t="s">
        <v>770</v>
      </c>
      <c r="W1" s="170" t="s">
        <v>771</v>
      </c>
      <c r="X1" s="170" t="s">
        <v>782</v>
      </c>
      <c r="Y1" s="170" t="s">
        <v>772</v>
      </c>
      <c r="Z1" s="170" t="s">
        <v>773</v>
      </c>
      <c r="AA1" s="170" t="s">
        <v>783</v>
      </c>
    </row>
    <row r="2" spans="1:27" ht="14.4" x14ac:dyDescent="0.3">
      <c r="A2" s="171" t="s">
        <v>725</v>
      </c>
      <c r="B2" s="172"/>
      <c r="C2" s="171"/>
      <c r="D2" s="173" t="s">
        <v>539</v>
      </c>
      <c r="E2" s="171"/>
      <c r="F2" s="208">
        <f>VLOOKUP(A2, Science2017, 6, FALSE)</f>
        <v>0</v>
      </c>
      <c r="G2" s="208">
        <f>VLOOKUP(A2, Science2017, 7, FALSE)</f>
        <v>15466.8</v>
      </c>
      <c r="H2" s="208">
        <f>VLOOKUP(A2, Science2017, 8, FALSE)</f>
        <v>15776.4</v>
      </c>
      <c r="I2" s="208">
        <f>VLOOKUP(A2, Science2017, 9, FALSE)</f>
        <v>16092</v>
      </c>
      <c r="J2" s="177">
        <v>16897.2</v>
      </c>
      <c r="K2" s="180" t="s">
        <v>539</v>
      </c>
      <c r="L2" s="180" t="str">
        <f>VLOOKUP(A2, science2016, 10, FALSE)</f>
        <v>D</v>
      </c>
      <c r="M2" s="180">
        <f>VLOOKUP(A2, Science2017, 12, FALSE)</f>
        <v>182585</v>
      </c>
      <c r="N2" s="186" t="str">
        <f>VLOOKUP(A2, Science2017, 13, FALSE)</f>
        <v>D</v>
      </c>
      <c r="O2" s="210" t="s">
        <v>539</v>
      </c>
      <c r="P2" s="208"/>
      <c r="Q2" s="208"/>
      <c r="R2" s="208">
        <f>H2/M2</f>
        <v>8.6405783607634803E-2</v>
      </c>
      <c r="S2" s="208"/>
      <c r="T2" s="208"/>
      <c r="U2" s="208">
        <f>AVERAGE(P2:T2)</f>
        <v>8.6405783607634803E-2</v>
      </c>
      <c r="V2" s="207"/>
      <c r="W2" s="207"/>
      <c r="X2" s="207"/>
      <c r="Y2" s="207"/>
      <c r="Z2" s="207"/>
      <c r="AA2" s="207"/>
    </row>
    <row r="3" spans="1:27" ht="14.4" x14ac:dyDescent="0.3">
      <c r="A3" s="171" t="s">
        <v>537</v>
      </c>
      <c r="B3" s="172" t="s">
        <v>9</v>
      </c>
      <c r="C3" s="171" t="s">
        <v>9</v>
      </c>
      <c r="D3" s="173" t="s">
        <v>539</v>
      </c>
      <c r="E3" s="171">
        <v>1</v>
      </c>
      <c r="F3" s="208">
        <f t="shared" ref="F3:F7" si="0">VLOOKUP(A3, Science2017, 6, FALSE)</f>
        <v>7722</v>
      </c>
      <c r="G3" s="208">
        <f>VLOOKUP(A3, Science2017, 7, FALSE)</f>
        <v>8382</v>
      </c>
      <c r="H3" s="208">
        <f>VLOOKUP(A3, Science2017, 8, FALSE)</f>
        <v>8492.4</v>
      </c>
      <c r="I3" s="208">
        <f>VLOOKUP(A3, Science2017, 9, FALSE)</f>
        <v>10541.62</v>
      </c>
      <c r="J3" s="177">
        <v>9978.1</v>
      </c>
      <c r="K3" s="180" t="str">
        <f>VLOOKUP(A3, science2016, 9, FALSE)</f>
        <v>D</v>
      </c>
      <c r="L3" s="180" t="str">
        <f>VLOOKUP(A3, science2016, 10, FALSE)</f>
        <v>D</v>
      </c>
      <c r="M3" s="180">
        <f>VLOOKUP(A3, Science2017, 12, FALSE)</f>
        <v>296</v>
      </c>
      <c r="N3" s="186" t="str">
        <f>VLOOKUP(A3, Science2017, 13, FALSE)</f>
        <v>D</v>
      </c>
      <c r="O3" s="210" t="s">
        <v>539</v>
      </c>
      <c r="P3" s="208"/>
      <c r="Q3" s="208"/>
      <c r="R3" s="208">
        <f>H3/M3</f>
        <v>28.690540540540539</v>
      </c>
      <c r="S3" s="208"/>
      <c r="T3" s="208"/>
      <c r="U3" s="208">
        <f t="shared" ref="U3:U5" si="1">AVERAGE(P3:T3)</f>
        <v>28.690540540540539</v>
      </c>
      <c r="V3" s="207"/>
      <c r="W3" s="207"/>
      <c r="X3" s="207"/>
      <c r="Y3" s="207"/>
      <c r="Z3" s="207"/>
      <c r="AA3" s="207"/>
    </row>
    <row r="4" spans="1:27" ht="14.4" x14ac:dyDescent="0.3">
      <c r="A4" s="171" t="s">
        <v>653</v>
      </c>
      <c r="B4" s="172" t="s">
        <v>9</v>
      </c>
      <c r="C4" s="171" t="s">
        <v>9</v>
      </c>
      <c r="D4" s="173" t="s">
        <v>539</v>
      </c>
      <c r="E4" s="171"/>
      <c r="F4" s="208">
        <f t="shared" si="0"/>
        <v>13613.68</v>
      </c>
      <c r="G4" s="208">
        <f>VLOOKUP(A4, Science2017, 7, FALSE)</f>
        <v>13886.4</v>
      </c>
      <c r="H4" s="208">
        <f>VLOOKUP(A4, Science2017, 8, FALSE)</f>
        <v>14233.2</v>
      </c>
      <c r="I4" s="208">
        <f>VLOOKUP(A4, Science2017, 9, FALSE)</f>
        <v>14660.4</v>
      </c>
      <c r="J4" s="177">
        <v>15026.4</v>
      </c>
      <c r="K4" s="180" t="str">
        <f>VLOOKUP(A4, science2016, 9, FALSE)</f>
        <v>D</v>
      </c>
      <c r="L4" s="180" t="str">
        <f>VLOOKUP(A4, science2016, 10, FALSE)</f>
        <v>D</v>
      </c>
      <c r="M4" s="180">
        <f>VLOOKUP(A4, Science2017, 12, FALSE)</f>
        <v>5533</v>
      </c>
      <c r="N4" s="186" t="str">
        <f>VLOOKUP(A4, Science2017, 13, FALSE)</f>
        <v>D</v>
      </c>
      <c r="O4" s="210" t="s">
        <v>539</v>
      </c>
      <c r="P4" s="208"/>
      <c r="Q4" s="208"/>
      <c r="R4" s="208">
        <f t="shared" ref="R4:R5" si="2">H4/M4</f>
        <v>2.5724200253027294</v>
      </c>
      <c r="S4" s="208"/>
      <c r="T4" s="208"/>
      <c r="U4" s="208">
        <f t="shared" si="1"/>
        <v>2.5724200253027294</v>
      </c>
      <c r="V4" s="207"/>
      <c r="W4" s="207"/>
      <c r="X4" s="207"/>
      <c r="Y4" s="207"/>
      <c r="Z4" s="207"/>
      <c r="AA4" s="207"/>
    </row>
    <row r="5" spans="1:27" ht="14.4" x14ac:dyDescent="0.3">
      <c r="A5" s="171" t="s">
        <v>660</v>
      </c>
      <c r="B5" s="172" t="s">
        <v>9</v>
      </c>
      <c r="C5" s="171" t="s">
        <v>9</v>
      </c>
      <c r="D5" s="173" t="s">
        <v>539</v>
      </c>
      <c r="E5" s="171"/>
      <c r="F5" s="208">
        <f t="shared" si="0"/>
        <v>74344.649999999994</v>
      </c>
      <c r="G5" s="208">
        <f>VLOOKUP(A5, Science2017, 7, FALSE)</f>
        <v>74345.990000000005</v>
      </c>
      <c r="H5" s="208">
        <f>VLOOKUP(A5, Science2017, 8, FALSE)</f>
        <v>87676.29</v>
      </c>
      <c r="I5" s="208">
        <f>VLOOKUP(A5, Science2017, 9, FALSE)</f>
        <v>93080.93</v>
      </c>
      <c r="J5" s="177">
        <v>102588.76</v>
      </c>
      <c r="K5" s="180" t="str">
        <f>VLOOKUP(A5, science2016, 9, FALSE)</f>
        <v>D</v>
      </c>
      <c r="L5" s="180" t="str">
        <f>VLOOKUP(A5, science2016, 10, FALSE)</f>
        <v>D</v>
      </c>
      <c r="M5" s="180">
        <f>VLOOKUP(A5, Science2017, 12, FALSE)</f>
        <v>9099</v>
      </c>
      <c r="N5" s="186" t="str">
        <f>VLOOKUP(A5, Science2017, 13, FALSE)</f>
        <v>D</v>
      </c>
      <c r="O5" s="210" t="s">
        <v>539</v>
      </c>
      <c r="P5" s="208"/>
      <c r="Q5" s="208"/>
      <c r="R5" s="208">
        <f t="shared" si="2"/>
        <v>9.6358160237388724</v>
      </c>
      <c r="S5" s="208"/>
      <c r="T5" s="208"/>
      <c r="U5" s="208">
        <f t="shared" si="1"/>
        <v>9.6358160237388724</v>
      </c>
      <c r="V5" s="207"/>
      <c r="W5" s="207"/>
      <c r="X5" s="207"/>
      <c r="Y5" s="207"/>
      <c r="Z5" s="207"/>
      <c r="AA5" s="207"/>
    </row>
    <row r="6" spans="1:27" ht="15" customHeight="1" x14ac:dyDescent="0.3">
      <c r="A6" s="171" t="s">
        <v>758</v>
      </c>
      <c r="B6" s="172" t="s">
        <v>759</v>
      </c>
      <c r="C6" s="171" t="s">
        <v>50</v>
      </c>
      <c r="D6" s="176" t="s">
        <v>12</v>
      </c>
      <c r="E6" s="171">
        <v>1</v>
      </c>
      <c r="F6" s="208">
        <f t="shared" si="0"/>
        <v>0</v>
      </c>
      <c r="G6" s="208">
        <f>VLOOKUP(A6, Science2017, 7, FALSE)</f>
        <v>0</v>
      </c>
      <c r="H6" s="208">
        <f>VLOOKUP(A6, Science2017, 8, FALSE)</f>
        <v>0</v>
      </c>
      <c r="I6" s="208">
        <f>VLOOKUP(A6, Science2017, 9, FALSE)</f>
        <v>430.46</v>
      </c>
      <c r="J6" s="174">
        <v>223.2</v>
      </c>
      <c r="K6" s="206" t="s">
        <v>756</v>
      </c>
      <c r="L6" s="206" t="s">
        <v>757</v>
      </c>
      <c r="M6" s="206" t="s">
        <v>757</v>
      </c>
      <c r="N6" s="206" t="str">
        <f t="shared" ref="N6:N11" si="3">VLOOKUP(A6, Science2017, 13, FALSE)</f>
        <v>p</v>
      </c>
      <c r="O6" s="175">
        <v>13</v>
      </c>
      <c r="P6" s="208"/>
      <c r="Q6" s="208"/>
      <c r="R6" s="208"/>
      <c r="S6" s="208"/>
      <c r="T6" s="208">
        <f>J6/O6</f>
        <v>17.169230769230769</v>
      </c>
      <c r="U6" s="208">
        <f>AVERAGE(P6:T6)</f>
        <v>17.169230769230769</v>
      </c>
      <c r="V6" s="207"/>
      <c r="W6" s="207"/>
      <c r="X6" s="207" t="str">
        <f>IF(N6&gt;O6,"falling","rising")</f>
        <v>falling</v>
      </c>
      <c r="Y6" s="207" t="str">
        <f>IF(Q6&lt;R6, "rising", "falling")</f>
        <v>falling</v>
      </c>
      <c r="Z6" s="207" t="str">
        <f>IF(R6&lt;S6, "rising", "falling")</f>
        <v>falling</v>
      </c>
      <c r="AA6" s="207" t="str">
        <f>IF(S6&lt;T6, "rising", "falling")</f>
        <v>rising</v>
      </c>
    </row>
    <row r="7" spans="1:27" ht="15" customHeight="1" x14ac:dyDescent="0.3">
      <c r="A7" s="178" t="s">
        <v>28</v>
      </c>
      <c r="B7" s="179" t="s">
        <v>29</v>
      </c>
      <c r="C7" s="178" t="s">
        <v>27</v>
      </c>
      <c r="D7" s="173" t="s">
        <v>12</v>
      </c>
      <c r="E7" s="171">
        <v>1</v>
      </c>
      <c r="F7" s="202">
        <f t="shared" si="0"/>
        <v>2596.94</v>
      </c>
      <c r="G7" s="202">
        <f t="shared" ref="G7:G11" si="4">VLOOKUP(A7, Science2017, 7, FALSE)</f>
        <v>2784.12</v>
      </c>
      <c r="H7" s="202">
        <f t="shared" ref="H7:H11" si="5">VLOOKUP(A7, Science2017, 8, FALSE)</f>
        <v>3013.04</v>
      </c>
      <c r="I7" s="202">
        <f t="shared" ref="I7:I11" si="6">VLOOKUP(A7, Science2017, 9, FALSE)</f>
        <v>3149.7</v>
      </c>
      <c r="J7" s="174">
        <v>3269.98</v>
      </c>
      <c r="K7" s="204">
        <f>VLOOKUP(A7, Science2017, 10, FALSE)</f>
        <v>490</v>
      </c>
      <c r="L7" s="204">
        <f t="shared" ref="L7:L11" si="7">VLOOKUP(A7, Science2017, 11, FALSE)</f>
        <v>652</v>
      </c>
      <c r="M7" s="204">
        <f t="shared" ref="M7:M11" si="8">VLOOKUP(A7, Science2017, 12, FALSE)</f>
        <v>392</v>
      </c>
      <c r="N7" s="204">
        <f t="shared" si="3"/>
        <v>567</v>
      </c>
      <c r="O7" s="180">
        <v>566</v>
      </c>
      <c r="P7" s="208">
        <f>F7/K7</f>
        <v>5.2998775510204084</v>
      </c>
      <c r="Q7" s="208">
        <f>G7/L7</f>
        <v>4.2701226993865031</v>
      </c>
      <c r="R7" s="208">
        <f t="shared" ref="R7:T22" si="9">H7/M7</f>
        <v>7.686326530612245</v>
      </c>
      <c r="S7" s="208">
        <f t="shared" si="9"/>
        <v>5.5550264550264545</v>
      </c>
      <c r="T7" s="208">
        <f t="shared" si="9"/>
        <v>5.777349823321555</v>
      </c>
      <c r="U7" s="208">
        <f t="shared" ref="U7:U70" si="10">AVERAGE(P7:T7)</f>
        <v>5.7177406118734329</v>
      </c>
      <c r="V7" s="207" t="str">
        <f>IF(L7&gt;M7,"falling","rising")</f>
        <v>falling</v>
      </c>
      <c r="W7" s="207" t="str">
        <f>IF(M7&gt;N7,"falling","rising")</f>
        <v>rising</v>
      </c>
      <c r="X7" s="207" t="str">
        <f>IF(N7&gt;O7,"falling","rising")</f>
        <v>falling</v>
      </c>
      <c r="Y7" s="207" t="str">
        <f t="shared" ref="Y7:Y70" si="11">IF(Q7&lt;R7, "rising", "falling")</f>
        <v>rising</v>
      </c>
      <c r="Z7" s="207" t="str">
        <f t="shared" ref="Z7:Z70" si="12">IF(R7&lt;S7, "rising", "falling")</f>
        <v>falling</v>
      </c>
      <c r="AA7" s="207" t="str">
        <f t="shared" ref="AA7:AA70" si="13">IF(S7&lt;T7, "rising", "falling")</f>
        <v>rising</v>
      </c>
    </row>
    <row r="8" spans="1:27" ht="15" customHeight="1" x14ac:dyDescent="0.3">
      <c r="A8" s="171" t="s">
        <v>30</v>
      </c>
      <c r="B8" s="172" t="s">
        <v>31</v>
      </c>
      <c r="C8" s="171" t="s">
        <v>27</v>
      </c>
      <c r="D8" s="173" t="s">
        <v>12</v>
      </c>
      <c r="E8" s="171">
        <v>1</v>
      </c>
      <c r="F8" s="202">
        <f t="shared" ref="F8:F11" si="14">VLOOKUP(A8, Science2017, 6, FALSE)</f>
        <v>625.02</v>
      </c>
      <c r="G8" s="202">
        <f t="shared" si="4"/>
        <v>658.77</v>
      </c>
      <c r="H8" s="202">
        <f t="shared" si="5"/>
        <v>694.35</v>
      </c>
      <c r="I8" s="202">
        <f t="shared" si="6"/>
        <v>731.84</v>
      </c>
      <c r="J8" s="174">
        <v>760.38</v>
      </c>
      <c r="K8" s="204">
        <f t="shared" ref="K8:K11" si="15">VLOOKUP(A8, Science2017, 10, FALSE)</f>
        <v>116</v>
      </c>
      <c r="L8" s="204">
        <f t="shared" si="7"/>
        <v>82</v>
      </c>
      <c r="M8" s="204">
        <f t="shared" si="8"/>
        <v>39</v>
      </c>
      <c r="N8" s="204">
        <f t="shared" si="3"/>
        <v>163</v>
      </c>
      <c r="O8" s="180">
        <v>62</v>
      </c>
      <c r="P8" s="208">
        <f t="shared" ref="P8:P71" si="16">F8/K8</f>
        <v>5.3881034482758619</v>
      </c>
      <c r="Q8" s="208">
        <f t="shared" ref="Q8:T71" si="17">G8/L8</f>
        <v>8.0337804878048775</v>
      </c>
      <c r="R8" s="208">
        <f t="shared" si="9"/>
        <v>17.803846153846155</v>
      </c>
      <c r="S8" s="208">
        <f t="shared" si="9"/>
        <v>4.4898159509202458</v>
      </c>
      <c r="T8" s="208">
        <f t="shared" si="9"/>
        <v>12.264193548387096</v>
      </c>
      <c r="U8" s="208">
        <f t="shared" si="10"/>
        <v>9.5959479178468481</v>
      </c>
      <c r="V8" s="207" t="str">
        <f t="shared" ref="V8:V71" si="18">IF(L8&gt;M8,"falling","rising")</f>
        <v>falling</v>
      </c>
      <c r="W8" s="207" t="str">
        <f t="shared" ref="W8:W71" si="19">IF(M8&gt;N8,"falling","rising")</f>
        <v>rising</v>
      </c>
      <c r="X8" s="207" t="str">
        <f t="shared" ref="X8:X71" si="20">IF(N8&gt;O8,"falling","rising")</f>
        <v>falling</v>
      </c>
      <c r="Y8" s="207" t="str">
        <f t="shared" si="11"/>
        <v>rising</v>
      </c>
      <c r="Z8" s="207" t="str">
        <f t="shared" si="12"/>
        <v>falling</v>
      </c>
      <c r="AA8" s="207" t="str">
        <f t="shared" si="13"/>
        <v>rising</v>
      </c>
    </row>
    <row r="9" spans="1:27" ht="15" customHeight="1" x14ac:dyDescent="0.3">
      <c r="A9" s="171" t="s">
        <v>33</v>
      </c>
      <c r="B9" s="172" t="s">
        <v>34</v>
      </c>
      <c r="C9" s="171" t="s">
        <v>27</v>
      </c>
      <c r="D9" s="173" t="s">
        <v>12</v>
      </c>
      <c r="E9" s="171">
        <v>1</v>
      </c>
      <c r="F9" s="202">
        <f t="shared" si="14"/>
        <v>281.88</v>
      </c>
      <c r="G9" s="202">
        <f t="shared" si="4"/>
        <v>297.08999999999997</v>
      </c>
      <c r="H9" s="202">
        <f t="shared" si="5"/>
        <v>313.14</v>
      </c>
      <c r="I9" s="202">
        <f t="shared" si="6"/>
        <v>330.05</v>
      </c>
      <c r="J9" s="174">
        <v>342.92</v>
      </c>
      <c r="K9" s="204">
        <f t="shared" si="15"/>
        <v>34</v>
      </c>
      <c r="L9" s="204">
        <f t="shared" si="7"/>
        <v>28</v>
      </c>
      <c r="M9" s="204">
        <f t="shared" si="8"/>
        <v>18</v>
      </c>
      <c r="N9" s="204">
        <f t="shared" si="3"/>
        <v>23</v>
      </c>
      <c r="O9" s="180">
        <v>9</v>
      </c>
      <c r="P9" s="208">
        <f t="shared" si="16"/>
        <v>8.290588235294118</v>
      </c>
      <c r="Q9" s="208">
        <f t="shared" si="17"/>
        <v>10.610357142857142</v>
      </c>
      <c r="R9" s="208">
        <f t="shared" si="9"/>
        <v>17.396666666666665</v>
      </c>
      <c r="S9" s="208">
        <f t="shared" si="9"/>
        <v>14.35</v>
      </c>
      <c r="T9" s="208">
        <f t="shared" si="9"/>
        <v>38.102222222222224</v>
      </c>
      <c r="U9" s="208">
        <f t="shared" si="10"/>
        <v>17.749966853408029</v>
      </c>
      <c r="V9" s="207" t="str">
        <f t="shared" si="18"/>
        <v>falling</v>
      </c>
      <c r="W9" s="207" t="str">
        <f t="shared" si="19"/>
        <v>rising</v>
      </c>
      <c r="X9" s="207" t="str">
        <f t="shared" si="20"/>
        <v>falling</v>
      </c>
      <c r="Y9" s="207" t="str">
        <f t="shared" si="11"/>
        <v>rising</v>
      </c>
      <c r="Z9" s="207" t="str">
        <f t="shared" si="12"/>
        <v>falling</v>
      </c>
      <c r="AA9" s="207" t="str">
        <f t="shared" si="13"/>
        <v>rising</v>
      </c>
    </row>
    <row r="10" spans="1:27" ht="15" customHeight="1" x14ac:dyDescent="0.3">
      <c r="A10" s="171" t="s">
        <v>35</v>
      </c>
      <c r="B10" s="172" t="s">
        <v>36</v>
      </c>
      <c r="C10" s="171" t="s">
        <v>27</v>
      </c>
      <c r="D10" s="173" t="s">
        <v>12</v>
      </c>
      <c r="E10" s="171">
        <v>1</v>
      </c>
      <c r="F10" s="202">
        <f t="shared" si="14"/>
        <v>551.5</v>
      </c>
      <c r="G10" s="202">
        <f t="shared" si="4"/>
        <v>581.27</v>
      </c>
      <c r="H10" s="202">
        <f t="shared" si="5"/>
        <v>612.66999999999996</v>
      </c>
      <c r="I10" s="202">
        <f t="shared" si="6"/>
        <v>645.76</v>
      </c>
      <c r="J10" s="174">
        <v>670.94</v>
      </c>
      <c r="K10" s="204">
        <f t="shared" si="15"/>
        <v>117</v>
      </c>
      <c r="L10" s="204">
        <f t="shared" si="7"/>
        <v>82</v>
      </c>
      <c r="M10" s="204">
        <f t="shared" si="8"/>
        <v>27</v>
      </c>
      <c r="N10" s="204">
        <f t="shared" si="3"/>
        <v>26</v>
      </c>
      <c r="O10" s="180">
        <v>8</v>
      </c>
      <c r="P10" s="208">
        <f t="shared" si="16"/>
        <v>4.7136752136752138</v>
      </c>
      <c r="Q10" s="208">
        <f t="shared" si="17"/>
        <v>7.088658536585366</v>
      </c>
      <c r="R10" s="208">
        <f t="shared" si="9"/>
        <v>22.691481481481478</v>
      </c>
      <c r="S10" s="208">
        <f t="shared" si="9"/>
        <v>24.836923076923078</v>
      </c>
      <c r="T10" s="208">
        <f t="shared" si="9"/>
        <v>83.867500000000007</v>
      </c>
      <c r="U10" s="208">
        <f t="shared" si="10"/>
        <v>28.639647661733029</v>
      </c>
      <c r="V10" s="207" t="str">
        <f t="shared" si="18"/>
        <v>falling</v>
      </c>
      <c r="W10" s="207" t="str">
        <f t="shared" si="19"/>
        <v>falling</v>
      </c>
      <c r="X10" s="207" t="str">
        <f t="shared" si="20"/>
        <v>falling</v>
      </c>
      <c r="Y10" s="207" t="str">
        <f t="shared" si="11"/>
        <v>rising</v>
      </c>
      <c r="Z10" s="207" t="str">
        <f t="shared" si="12"/>
        <v>rising</v>
      </c>
      <c r="AA10" s="207" t="str">
        <f t="shared" si="13"/>
        <v>rising</v>
      </c>
    </row>
    <row r="11" spans="1:27" ht="15" customHeight="1" x14ac:dyDescent="0.3">
      <c r="A11" s="171" t="s">
        <v>37</v>
      </c>
      <c r="B11" s="172" t="s">
        <v>38</v>
      </c>
      <c r="C11" s="171" t="s">
        <v>27</v>
      </c>
      <c r="D11" s="173" t="s">
        <v>12</v>
      </c>
      <c r="E11" s="171">
        <v>1</v>
      </c>
      <c r="F11" s="202">
        <f t="shared" si="14"/>
        <v>208.34</v>
      </c>
      <c r="G11" s="202">
        <f t="shared" si="4"/>
        <v>219.6</v>
      </c>
      <c r="H11" s="202">
        <f t="shared" si="5"/>
        <v>231.45999999999998</v>
      </c>
      <c r="I11" s="202">
        <f t="shared" si="6"/>
        <v>243.96</v>
      </c>
      <c r="J11" s="174">
        <v>253.48</v>
      </c>
      <c r="K11" s="204">
        <f t="shared" si="15"/>
        <v>42</v>
      </c>
      <c r="L11" s="204">
        <f t="shared" si="7"/>
        <v>57</v>
      </c>
      <c r="M11" s="204">
        <f t="shared" si="8"/>
        <v>35</v>
      </c>
      <c r="N11" s="204">
        <f t="shared" si="3"/>
        <v>5</v>
      </c>
      <c r="O11" s="180">
        <v>15</v>
      </c>
      <c r="P11" s="208">
        <f t="shared" si="16"/>
        <v>4.9604761904761903</v>
      </c>
      <c r="Q11" s="208">
        <f t="shared" si="17"/>
        <v>3.8526315789473684</v>
      </c>
      <c r="R11" s="208">
        <f t="shared" si="9"/>
        <v>6.613142857142857</v>
      </c>
      <c r="S11" s="208">
        <f t="shared" si="9"/>
        <v>48.792000000000002</v>
      </c>
      <c r="T11" s="208">
        <f t="shared" si="9"/>
        <v>16.898666666666667</v>
      </c>
      <c r="U11" s="208">
        <f t="shared" si="10"/>
        <v>16.223383458646616</v>
      </c>
      <c r="V11" s="207" t="str">
        <f t="shared" si="18"/>
        <v>falling</v>
      </c>
      <c r="W11" s="207" t="str">
        <f t="shared" si="19"/>
        <v>falling</v>
      </c>
      <c r="X11" s="207" t="str">
        <f t="shared" si="20"/>
        <v>rising</v>
      </c>
      <c r="Y11" s="207" t="str">
        <f t="shared" si="11"/>
        <v>rising</v>
      </c>
      <c r="Z11" s="207" t="str">
        <f t="shared" si="12"/>
        <v>rising</v>
      </c>
      <c r="AA11" s="207" t="str">
        <f t="shared" si="13"/>
        <v>falling</v>
      </c>
    </row>
    <row r="12" spans="1:27" ht="15" customHeight="1" x14ac:dyDescent="0.3">
      <c r="A12" s="171" t="s">
        <v>776</v>
      </c>
      <c r="B12" s="172" t="s">
        <v>9</v>
      </c>
      <c r="C12" s="171" t="s">
        <v>41</v>
      </c>
      <c r="D12" s="173" t="s">
        <v>12</v>
      </c>
      <c r="E12" s="171">
        <v>9</v>
      </c>
      <c r="F12" s="202">
        <v>29799.21</v>
      </c>
      <c r="G12" s="202">
        <v>33541.68</v>
      </c>
      <c r="H12" s="202">
        <v>35141.800000000003</v>
      </c>
      <c r="I12" s="202">
        <v>43748.27</v>
      </c>
      <c r="J12" s="181">
        <v>42639.66</v>
      </c>
      <c r="K12" s="204">
        <v>16277</v>
      </c>
      <c r="L12" s="204">
        <v>16787</v>
      </c>
      <c r="M12" s="204">
        <v>16872</v>
      </c>
      <c r="N12" s="204">
        <v>16639</v>
      </c>
      <c r="O12" s="182">
        <v>18442</v>
      </c>
      <c r="P12" s="208">
        <f t="shared" si="16"/>
        <v>1.8307556675062973</v>
      </c>
      <c r="Q12" s="208">
        <f t="shared" si="17"/>
        <v>1.9980747006612261</v>
      </c>
      <c r="R12" s="208">
        <f t="shared" si="9"/>
        <v>2.0828473210052159</v>
      </c>
      <c r="S12" s="208">
        <f t="shared" si="9"/>
        <v>2.6292607728829855</v>
      </c>
      <c r="T12" s="208">
        <f t="shared" si="9"/>
        <v>2.3120952174384559</v>
      </c>
      <c r="U12" s="208">
        <f t="shared" si="10"/>
        <v>2.1706067358988359</v>
      </c>
      <c r="V12" s="207" t="str">
        <f t="shared" si="18"/>
        <v>rising</v>
      </c>
      <c r="W12" s="207" t="str">
        <f t="shared" si="19"/>
        <v>falling</v>
      </c>
      <c r="X12" s="207" t="str">
        <f t="shared" si="20"/>
        <v>rising</v>
      </c>
      <c r="Y12" s="207" t="str">
        <f t="shared" si="11"/>
        <v>rising</v>
      </c>
      <c r="Z12" s="207" t="str">
        <f t="shared" si="12"/>
        <v>rising</v>
      </c>
      <c r="AA12" s="207" t="str">
        <f t="shared" si="13"/>
        <v>falling</v>
      </c>
    </row>
    <row r="13" spans="1:27" ht="15" customHeight="1" x14ac:dyDescent="0.3">
      <c r="A13" s="178" t="s">
        <v>48</v>
      </c>
      <c r="B13" s="179" t="s">
        <v>49</v>
      </c>
      <c r="C13" s="178" t="s">
        <v>50</v>
      </c>
      <c r="D13" s="173" t="s">
        <v>12</v>
      </c>
      <c r="E13" s="171">
        <v>1</v>
      </c>
      <c r="F13" s="202">
        <f t="shared" ref="F13:F30" si="21">VLOOKUP(A13, Science2017, 6, FALSE)</f>
        <v>551.46</v>
      </c>
      <c r="G13" s="202">
        <f t="shared" ref="G13:G30" si="22">VLOOKUP(A13, Science2017, 7, FALSE)</f>
        <v>663.13</v>
      </c>
      <c r="H13" s="202">
        <f t="shared" ref="H13:H30" si="23">VLOOKUP(A13, Science2017, 8, FALSE)</f>
        <v>763.11999999999989</v>
      </c>
      <c r="I13" s="202">
        <f t="shared" ref="I13:I30" si="24">VLOOKUP(A13, Science2017, 9, FALSE)</f>
        <v>816.01</v>
      </c>
      <c r="J13" s="183">
        <v>892.47</v>
      </c>
      <c r="K13" s="204">
        <f t="shared" ref="K13:K30" si="25">VLOOKUP(A13, Science2017, 10, FALSE)</f>
        <v>528</v>
      </c>
      <c r="L13" s="204">
        <f t="shared" ref="L13:L30" si="26">VLOOKUP(A13, Science2017, 11, FALSE)</f>
        <v>276</v>
      </c>
      <c r="M13" s="204">
        <f t="shared" ref="M13:M30" si="27">VLOOKUP(A13, Science2017, 12, FALSE)</f>
        <v>337</v>
      </c>
      <c r="N13" s="204">
        <f t="shared" ref="N13:N30" si="28">VLOOKUP(A13, Science2017, 13, FALSE)</f>
        <v>305</v>
      </c>
      <c r="O13" s="180">
        <v>380</v>
      </c>
      <c r="P13" s="208">
        <f t="shared" si="16"/>
        <v>1.0444318181818182</v>
      </c>
      <c r="Q13" s="208">
        <f t="shared" si="17"/>
        <v>2.4026449275362318</v>
      </c>
      <c r="R13" s="208">
        <f t="shared" si="9"/>
        <v>2.2644510385756673</v>
      </c>
      <c r="S13" s="208">
        <f t="shared" si="9"/>
        <v>2.6754426229508197</v>
      </c>
      <c r="T13" s="208">
        <f t="shared" si="9"/>
        <v>2.3486052631578946</v>
      </c>
      <c r="U13" s="208">
        <f t="shared" si="10"/>
        <v>2.1471151340804862</v>
      </c>
      <c r="V13" s="207" t="str">
        <f t="shared" si="18"/>
        <v>rising</v>
      </c>
      <c r="W13" s="207" t="str">
        <f t="shared" si="19"/>
        <v>falling</v>
      </c>
      <c r="X13" s="207" t="str">
        <f t="shared" si="20"/>
        <v>rising</v>
      </c>
      <c r="Y13" s="207" t="str">
        <f t="shared" si="11"/>
        <v>falling</v>
      </c>
      <c r="Z13" s="207" t="str">
        <f t="shared" si="12"/>
        <v>rising</v>
      </c>
      <c r="AA13" s="207" t="str">
        <f t="shared" si="13"/>
        <v>falling</v>
      </c>
    </row>
    <row r="14" spans="1:27" ht="15" customHeight="1" x14ac:dyDescent="0.3">
      <c r="A14" s="171" t="s">
        <v>51</v>
      </c>
      <c r="B14" s="172" t="s">
        <v>52</v>
      </c>
      <c r="C14" s="171" t="s">
        <v>53</v>
      </c>
      <c r="D14" s="173" t="s">
        <v>12</v>
      </c>
      <c r="E14" s="171">
        <v>1</v>
      </c>
      <c r="F14" s="202">
        <f t="shared" si="21"/>
        <v>582.71</v>
      </c>
      <c r="G14" s="202">
        <f t="shared" si="22"/>
        <v>682.63</v>
      </c>
      <c r="H14" s="202">
        <f t="shared" si="23"/>
        <v>713.76</v>
      </c>
      <c r="I14" s="202">
        <f t="shared" si="24"/>
        <v>879.17</v>
      </c>
      <c r="J14" s="181">
        <v>832.99</v>
      </c>
      <c r="K14" s="204">
        <f t="shared" si="25"/>
        <v>404</v>
      </c>
      <c r="L14" s="204">
        <f t="shared" si="26"/>
        <v>419</v>
      </c>
      <c r="M14" s="204">
        <f t="shared" si="27"/>
        <v>412</v>
      </c>
      <c r="N14" s="204">
        <f t="shared" si="28"/>
        <v>493</v>
      </c>
      <c r="O14" s="182">
        <v>526</v>
      </c>
      <c r="P14" s="208">
        <f t="shared" si="16"/>
        <v>1.4423514851485149</v>
      </c>
      <c r="Q14" s="208">
        <f t="shared" si="17"/>
        <v>1.6291885441527447</v>
      </c>
      <c r="R14" s="208">
        <f t="shared" si="9"/>
        <v>1.7324271844660193</v>
      </c>
      <c r="S14" s="208">
        <f t="shared" si="9"/>
        <v>1.7833062880324542</v>
      </c>
      <c r="T14" s="208">
        <f t="shared" si="9"/>
        <v>1.5836311787072244</v>
      </c>
      <c r="U14" s="208">
        <f t="shared" si="10"/>
        <v>1.6341809361013915</v>
      </c>
      <c r="V14" s="207" t="str">
        <f t="shared" si="18"/>
        <v>falling</v>
      </c>
      <c r="W14" s="207" t="str">
        <f t="shared" si="19"/>
        <v>rising</v>
      </c>
      <c r="X14" s="207" t="str">
        <f t="shared" si="20"/>
        <v>rising</v>
      </c>
      <c r="Y14" s="207" t="str">
        <f t="shared" si="11"/>
        <v>rising</v>
      </c>
      <c r="Z14" s="207" t="str">
        <f t="shared" si="12"/>
        <v>rising</v>
      </c>
      <c r="AA14" s="207" t="str">
        <f t="shared" si="13"/>
        <v>falling</v>
      </c>
    </row>
    <row r="15" spans="1:27" ht="15" customHeight="1" x14ac:dyDescent="0.3">
      <c r="A15" s="171" t="s">
        <v>61</v>
      </c>
      <c r="B15" s="172" t="s">
        <v>9</v>
      </c>
      <c r="C15" s="171" t="s">
        <v>62</v>
      </c>
      <c r="D15" s="173" t="s">
        <v>12</v>
      </c>
      <c r="E15" s="171">
        <v>12</v>
      </c>
      <c r="F15" s="202">
        <f t="shared" si="21"/>
        <v>5361.47</v>
      </c>
      <c r="G15" s="202">
        <f t="shared" si="22"/>
        <v>6150.74</v>
      </c>
      <c r="H15" s="202">
        <f t="shared" si="23"/>
        <v>7193.84</v>
      </c>
      <c r="I15" s="202">
        <f t="shared" si="24"/>
        <v>9130.67</v>
      </c>
      <c r="J15" s="181">
        <v>8815.07</v>
      </c>
      <c r="K15" s="204">
        <f t="shared" si="25"/>
        <v>4925</v>
      </c>
      <c r="L15" s="204">
        <f t="shared" si="26"/>
        <v>4421</v>
      </c>
      <c r="M15" s="204">
        <f t="shared" si="27"/>
        <v>4521</v>
      </c>
      <c r="N15" s="204">
        <f t="shared" si="28"/>
        <v>3393</v>
      </c>
      <c r="O15" s="182">
        <v>4259</v>
      </c>
      <c r="P15" s="208">
        <f t="shared" si="16"/>
        <v>1.0886233502538072</v>
      </c>
      <c r="Q15" s="208">
        <f t="shared" si="17"/>
        <v>1.391255372087763</v>
      </c>
      <c r="R15" s="208">
        <f t="shared" si="9"/>
        <v>1.591205485512055</v>
      </c>
      <c r="S15" s="208">
        <f t="shared" si="9"/>
        <v>2.691031535514294</v>
      </c>
      <c r="T15" s="208">
        <f t="shared" si="9"/>
        <v>2.0697511152852783</v>
      </c>
      <c r="U15" s="208">
        <f t="shared" si="10"/>
        <v>1.7663733717306394</v>
      </c>
      <c r="V15" s="207" t="str">
        <f t="shared" si="18"/>
        <v>rising</v>
      </c>
      <c r="W15" s="207" t="str">
        <f t="shared" si="19"/>
        <v>falling</v>
      </c>
      <c r="X15" s="207" t="str">
        <f t="shared" si="20"/>
        <v>rising</v>
      </c>
      <c r="Y15" s="207" t="str">
        <f t="shared" si="11"/>
        <v>rising</v>
      </c>
      <c r="Z15" s="207" t="str">
        <f t="shared" si="12"/>
        <v>rising</v>
      </c>
      <c r="AA15" s="207" t="str">
        <f t="shared" si="13"/>
        <v>falling</v>
      </c>
    </row>
    <row r="16" spans="1:27" ht="15" customHeight="1" x14ac:dyDescent="0.3">
      <c r="A16" s="178" t="s">
        <v>63</v>
      </c>
      <c r="B16" s="179" t="s">
        <v>64</v>
      </c>
      <c r="C16" s="178" t="s">
        <v>27</v>
      </c>
      <c r="D16" s="173" t="s">
        <v>12</v>
      </c>
      <c r="E16" s="171">
        <v>1</v>
      </c>
      <c r="F16" s="202">
        <f t="shared" si="21"/>
        <v>9039.14</v>
      </c>
      <c r="G16" s="202">
        <f t="shared" si="22"/>
        <v>9242.64</v>
      </c>
      <c r="H16" s="202">
        <f t="shared" si="23"/>
        <v>9550.69</v>
      </c>
      <c r="I16" s="202">
        <f t="shared" si="24"/>
        <v>9540.59</v>
      </c>
      <c r="J16" s="181">
        <v>9741.4</v>
      </c>
      <c r="K16" s="204">
        <f t="shared" si="25"/>
        <v>1857</v>
      </c>
      <c r="L16" s="204">
        <f t="shared" si="26"/>
        <v>1903</v>
      </c>
      <c r="M16" s="204">
        <f t="shared" si="27"/>
        <v>1691</v>
      </c>
      <c r="N16" s="204">
        <f t="shared" si="28"/>
        <v>1593</v>
      </c>
      <c r="O16" s="180">
        <v>1962</v>
      </c>
      <c r="P16" s="208">
        <f t="shared" si="16"/>
        <v>4.8676036618201399</v>
      </c>
      <c r="Q16" s="208">
        <f t="shared" si="17"/>
        <v>4.8568786127167627</v>
      </c>
      <c r="R16" s="208">
        <f t="shared" si="9"/>
        <v>5.6479538734476646</v>
      </c>
      <c r="S16" s="208">
        <f t="shared" si="9"/>
        <v>5.9890709353421219</v>
      </c>
      <c r="T16" s="208">
        <f t="shared" si="9"/>
        <v>4.9650356778797144</v>
      </c>
      <c r="U16" s="208">
        <f t="shared" si="10"/>
        <v>5.2653085522412812</v>
      </c>
      <c r="V16" s="207" t="str">
        <f t="shared" si="18"/>
        <v>falling</v>
      </c>
      <c r="W16" s="207" t="str">
        <f t="shared" si="19"/>
        <v>falling</v>
      </c>
      <c r="X16" s="207" t="str">
        <f t="shared" si="20"/>
        <v>rising</v>
      </c>
      <c r="Y16" s="207" t="str">
        <f t="shared" si="11"/>
        <v>rising</v>
      </c>
      <c r="Z16" s="207" t="str">
        <f t="shared" si="12"/>
        <v>rising</v>
      </c>
      <c r="AA16" s="207" t="str">
        <f t="shared" si="13"/>
        <v>falling</v>
      </c>
    </row>
    <row r="17" spans="1:27" ht="15" customHeight="1" x14ac:dyDescent="0.3">
      <c r="A17" s="178" t="s">
        <v>65</v>
      </c>
      <c r="B17" s="179" t="s">
        <v>66</v>
      </c>
      <c r="C17" s="178" t="s">
        <v>27</v>
      </c>
      <c r="D17" s="173" t="s">
        <v>12</v>
      </c>
      <c r="E17" s="171">
        <v>1</v>
      </c>
      <c r="F17" s="202">
        <f t="shared" si="21"/>
        <v>7357.57</v>
      </c>
      <c r="G17" s="202">
        <f t="shared" si="22"/>
        <v>7926.46</v>
      </c>
      <c r="H17" s="202">
        <f t="shared" si="23"/>
        <v>8575.4500000000007</v>
      </c>
      <c r="I17" s="202">
        <f t="shared" si="24"/>
        <v>8963.34</v>
      </c>
      <c r="J17" s="181">
        <v>9348.1</v>
      </c>
      <c r="K17" s="204">
        <f t="shared" si="25"/>
        <v>689</v>
      </c>
      <c r="L17" s="204">
        <f t="shared" si="26"/>
        <v>818</v>
      </c>
      <c r="M17" s="204">
        <f t="shared" si="27"/>
        <v>756</v>
      </c>
      <c r="N17" s="204">
        <f t="shared" si="28"/>
        <v>537</v>
      </c>
      <c r="O17" s="180">
        <v>571</v>
      </c>
      <c r="P17" s="208">
        <f t="shared" si="16"/>
        <v>10.678621190130624</v>
      </c>
      <c r="Q17" s="208">
        <f t="shared" si="17"/>
        <v>9.6900488997555012</v>
      </c>
      <c r="R17" s="208">
        <f t="shared" si="9"/>
        <v>11.343187830687832</v>
      </c>
      <c r="S17" s="208">
        <f t="shared" si="9"/>
        <v>16.691508379888269</v>
      </c>
      <c r="T17" s="208">
        <f t="shared" si="9"/>
        <v>16.371453590192644</v>
      </c>
      <c r="U17" s="208">
        <f t="shared" si="10"/>
        <v>12.954963978130973</v>
      </c>
      <c r="V17" s="207" t="str">
        <f t="shared" si="18"/>
        <v>falling</v>
      </c>
      <c r="W17" s="207" t="str">
        <f t="shared" si="19"/>
        <v>falling</v>
      </c>
      <c r="X17" s="207" t="str">
        <f t="shared" si="20"/>
        <v>rising</v>
      </c>
      <c r="Y17" s="207" t="str">
        <f t="shared" si="11"/>
        <v>rising</v>
      </c>
      <c r="Z17" s="207" t="str">
        <f t="shared" si="12"/>
        <v>rising</v>
      </c>
      <c r="AA17" s="207" t="str">
        <f t="shared" si="13"/>
        <v>falling</v>
      </c>
    </row>
    <row r="18" spans="1:27" ht="15" customHeight="1" x14ac:dyDescent="0.3">
      <c r="A18" s="171" t="s">
        <v>69</v>
      </c>
      <c r="B18" s="172" t="s">
        <v>70</v>
      </c>
      <c r="C18" s="171" t="s">
        <v>71</v>
      </c>
      <c r="D18" s="173" t="s">
        <v>12</v>
      </c>
      <c r="E18" s="171">
        <v>1</v>
      </c>
      <c r="F18" s="202">
        <f t="shared" si="21"/>
        <v>335.05</v>
      </c>
      <c r="G18" s="202">
        <f t="shared" si="22"/>
        <v>370.93</v>
      </c>
      <c r="H18" s="202">
        <f t="shared" si="23"/>
        <v>375.26</v>
      </c>
      <c r="I18" s="202">
        <f t="shared" si="24"/>
        <v>489.97</v>
      </c>
      <c r="J18" s="181">
        <v>459.73</v>
      </c>
      <c r="K18" s="204">
        <f t="shared" si="25"/>
        <v>17</v>
      </c>
      <c r="L18" s="204">
        <f t="shared" si="26"/>
        <v>48</v>
      </c>
      <c r="M18" s="204">
        <f t="shared" si="27"/>
        <v>36</v>
      </c>
      <c r="N18" s="204">
        <f t="shared" si="28"/>
        <v>106</v>
      </c>
      <c r="O18" s="182">
        <v>77</v>
      </c>
      <c r="P18" s="208">
        <f t="shared" si="16"/>
        <v>19.708823529411767</v>
      </c>
      <c r="Q18" s="208">
        <f t="shared" si="17"/>
        <v>7.7277083333333332</v>
      </c>
      <c r="R18" s="208">
        <f t="shared" si="9"/>
        <v>10.423888888888889</v>
      </c>
      <c r="S18" s="208">
        <f t="shared" si="9"/>
        <v>4.6223584905660378</v>
      </c>
      <c r="T18" s="208">
        <f t="shared" si="9"/>
        <v>5.9705194805194806</v>
      </c>
      <c r="U18" s="208">
        <f t="shared" si="10"/>
        <v>9.6906597445439004</v>
      </c>
      <c r="V18" s="207" t="str">
        <f t="shared" si="18"/>
        <v>falling</v>
      </c>
      <c r="W18" s="207" t="str">
        <f t="shared" si="19"/>
        <v>rising</v>
      </c>
      <c r="X18" s="207" t="str">
        <f t="shared" si="20"/>
        <v>falling</v>
      </c>
      <c r="Y18" s="207" t="str">
        <f t="shared" si="11"/>
        <v>rising</v>
      </c>
      <c r="Z18" s="207" t="str">
        <f t="shared" si="12"/>
        <v>falling</v>
      </c>
      <c r="AA18" s="207" t="str">
        <f t="shared" si="13"/>
        <v>rising</v>
      </c>
    </row>
    <row r="19" spans="1:27" ht="15" customHeight="1" x14ac:dyDescent="0.3">
      <c r="A19" s="171" t="s">
        <v>75</v>
      </c>
      <c r="B19" s="172" t="s">
        <v>76</v>
      </c>
      <c r="C19" s="171" t="s">
        <v>74</v>
      </c>
      <c r="D19" s="173" t="s">
        <v>12</v>
      </c>
      <c r="E19" s="171">
        <v>1</v>
      </c>
      <c r="F19" s="202">
        <f t="shared" si="21"/>
        <v>407.31</v>
      </c>
      <c r="G19" s="202">
        <f t="shared" si="22"/>
        <v>225.65</v>
      </c>
      <c r="H19" s="202">
        <f t="shared" si="23"/>
        <v>235.52</v>
      </c>
      <c r="I19" s="202">
        <f t="shared" si="24"/>
        <v>301.99</v>
      </c>
      <c r="J19" s="181">
        <v>308.62</v>
      </c>
      <c r="K19" s="204">
        <f t="shared" si="25"/>
        <v>48</v>
      </c>
      <c r="L19" s="204">
        <f t="shared" si="26"/>
        <v>100</v>
      </c>
      <c r="M19" s="204">
        <f t="shared" si="27"/>
        <v>90</v>
      </c>
      <c r="N19" s="204">
        <f t="shared" si="28"/>
        <v>157</v>
      </c>
      <c r="O19" s="182">
        <v>241</v>
      </c>
      <c r="P19" s="208">
        <f t="shared" si="16"/>
        <v>8.4856250000000006</v>
      </c>
      <c r="Q19" s="208">
        <f t="shared" si="17"/>
        <v>2.2565</v>
      </c>
      <c r="R19" s="208">
        <f t="shared" si="9"/>
        <v>2.616888888888889</v>
      </c>
      <c r="S19" s="208">
        <f t="shared" si="9"/>
        <v>1.9235031847133759</v>
      </c>
      <c r="T19" s="208">
        <f t="shared" si="9"/>
        <v>1.2805809128630705</v>
      </c>
      <c r="U19" s="208">
        <f t="shared" si="10"/>
        <v>3.3126195972930672</v>
      </c>
      <c r="V19" s="207" t="str">
        <f t="shared" si="18"/>
        <v>falling</v>
      </c>
      <c r="W19" s="207" t="str">
        <f t="shared" si="19"/>
        <v>rising</v>
      </c>
      <c r="X19" s="207" t="str">
        <f t="shared" si="20"/>
        <v>rising</v>
      </c>
      <c r="Y19" s="207" t="str">
        <f t="shared" si="11"/>
        <v>rising</v>
      </c>
      <c r="Z19" s="207" t="str">
        <f t="shared" si="12"/>
        <v>falling</v>
      </c>
      <c r="AA19" s="207" t="str">
        <f t="shared" si="13"/>
        <v>falling</v>
      </c>
    </row>
    <row r="20" spans="1:27" ht="15" customHeight="1" x14ac:dyDescent="0.3">
      <c r="A20" s="171" t="s">
        <v>77</v>
      </c>
      <c r="B20" s="172" t="s">
        <v>78</v>
      </c>
      <c r="C20" s="171" t="s">
        <v>74</v>
      </c>
      <c r="D20" s="173" t="s">
        <v>12</v>
      </c>
      <c r="E20" s="171">
        <v>1</v>
      </c>
      <c r="F20" s="202">
        <f t="shared" si="21"/>
        <v>194.78</v>
      </c>
      <c r="G20" s="202">
        <f t="shared" si="22"/>
        <v>229.8</v>
      </c>
      <c r="H20" s="202">
        <f t="shared" si="23"/>
        <v>235.52</v>
      </c>
      <c r="I20" s="202">
        <f t="shared" si="24"/>
        <v>301.99</v>
      </c>
      <c r="J20" s="181">
        <v>308.62</v>
      </c>
      <c r="K20" s="204">
        <f t="shared" si="25"/>
        <v>23</v>
      </c>
      <c r="L20" s="204">
        <f t="shared" si="26"/>
        <v>17</v>
      </c>
      <c r="M20" s="204">
        <f t="shared" si="27"/>
        <v>30</v>
      </c>
      <c r="N20" s="204">
        <f t="shared" si="28"/>
        <v>70</v>
      </c>
      <c r="O20" s="182">
        <v>66</v>
      </c>
      <c r="P20" s="208">
        <f t="shared" si="16"/>
        <v>8.4686956521739134</v>
      </c>
      <c r="Q20" s="208">
        <f t="shared" si="17"/>
        <v>13.517647058823529</v>
      </c>
      <c r="R20" s="208">
        <f t="shared" si="9"/>
        <v>7.8506666666666671</v>
      </c>
      <c r="S20" s="208">
        <f t="shared" si="9"/>
        <v>4.3141428571428575</v>
      </c>
      <c r="T20" s="208">
        <f t="shared" si="9"/>
        <v>4.6760606060606058</v>
      </c>
      <c r="U20" s="208">
        <f t="shared" si="10"/>
        <v>7.7654425681735146</v>
      </c>
      <c r="V20" s="207" t="str">
        <f t="shared" si="18"/>
        <v>rising</v>
      </c>
      <c r="W20" s="207" t="str">
        <f t="shared" si="19"/>
        <v>rising</v>
      </c>
      <c r="X20" s="207" t="str">
        <f t="shared" si="20"/>
        <v>falling</v>
      </c>
      <c r="Y20" s="207" t="str">
        <f t="shared" si="11"/>
        <v>falling</v>
      </c>
      <c r="Z20" s="207" t="str">
        <f t="shared" si="12"/>
        <v>falling</v>
      </c>
      <c r="AA20" s="207" t="str">
        <f t="shared" si="13"/>
        <v>rising</v>
      </c>
    </row>
    <row r="21" spans="1:27" ht="15" customHeight="1" x14ac:dyDescent="0.3">
      <c r="A21" s="171" t="s">
        <v>79</v>
      </c>
      <c r="B21" s="172" t="s">
        <v>80</v>
      </c>
      <c r="C21" s="171" t="s">
        <v>74</v>
      </c>
      <c r="D21" s="173" t="s">
        <v>12</v>
      </c>
      <c r="E21" s="171">
        <v>1</v>
      </c>
      <c r="F21" s="202">
        <f t="shared" si="21"/>
        <v>177.97</v>
      </c>
      <c r="G21" s="202">
        <f t="shared" si="22"/>
        <v>206.99</v>
      </c>
      <c r="H21" s="202">
        <f t="shared" si="23"/>
        <v>215.89</v>
      </c>
      <c r="I21" s="202">
        <f t="shared" si="24"/>
        <v>276.98</v>
      </c>
      <c r="J21" s="181">
        <v>308.62</v>
      </c>
      <c r="K21" s="204">
        <f t="shared" si="25"/>
        <v>63</v>
      </c>
      <c r="L21" s="204">
        <f t="shared" si="26"/>
        <v>98</v>
      </c>
      <c r="M21" s="204">
        <f t="shared" si="27"/>
        <v>171</v>
      </c>
      <c r="N21" s="204">
        <f t="shared" si="28"/>
        <v>400</v>
      </c>
      <c r="O21" s="182">
        <v>389</v>
      </c>
      <c r="P21" s="208">
        <f t="shared" si="16"/>
        <v>2.8249206349206348</v>
      </c>
      <c r="Q21" s="208">
        <f t="shared" si="17"/>
        <v>2.1121428571428571</v>
      </c>
      <c r="R21" s="208">
        <f t="shared" si="9"/>
        <v>1.2625146198830408</v>
      </c>
      <c r="S21" s="208">
        <f t="shared" si="9"/>
        <v>0.69245000000000001</v>
      </c>
      <c r="T21" s="208">
        <f t="shared" si="9"/>
        <v>0.79336760925449867</v>
      </c>
      <c r="U21" s="208">
        <f t="shared" si="10"/>
        <v>1.5370791442402063</v>
      </c>
      <c r="V21" s="207" t="str">
        <f t="shared" si="18"/>
        <v>rising</v>
      </c>
      <c r="W21" s="207" t="str">
        <f t="shared" si="19"/>
        <v>rising</v>
      </c>
      <c r="X21" s="207" t="str">
        <f t="shared" si="20"/>
        <v>falling</v>
      </c>
      <c r="Y21" s="207" t="str">
        <f t="shared" si="11"/>
        <v>falling</v>
      </c>
      <c r="Z21" s="207" t="str">
        <f t="shared" si="12"/>
        <v>falling</v>
      </c>
      <c r="AA21" s="207" t="str">
        <f t="shared" si="13"/>
        <v>rising</v>
      </c>
    </row>
    <row r="22" spans="1:27" ht="15" customHeight="1" x14ac:dyDescent="0.3">
      <c r="A22" s="171" t="s">
        <v>81</v>
      </c>
      <c r="B22" s="172" t="s">
        <v>82</v>
      </c>
      <c r="C22" s="171" t="s">
        <v>74</v>
      </c>
      <c r="D22" s="173" t="s">
        <v>12</v>
      </c>
      <c r="E22" s="171">
        <v>1</v>
      </c>
      <c r="F22" s="202">
        <f t="shared" si="21"/>
        <v>177.97</v>
      </c>
      <c r="G22" s="202">
        <f t="shared" si="22"/>
        <v>186.5</v>
      </c>
      <c r="H22" s="202">
        <f t="shared" si="23"/>
        <v>208.52</v>
      </c>
      <c r="I22" s="202">
        <f t="shared" si="24"/>
        <v>254.5</v>
      </c>
      <c r="J22" s="181">
        <v>308.62</v>
      </c>
      <c r="K22" s="204">
        <f t="shared" si="25"/>
        <v>12</v>
      </c>
      <c r="L22" s="204">
        <f t="shared" si="26"/>
        <v>13</v>
      </c>
      <c r="M22" s="204">
        <f t="shared" si="27"/>
        <v>28</v>
      </c>
      <c r="N22" s="204">
        <f t="shared" si="28"/>
        <v>42</v>
      </c>
      <c r="O22" s="182">
        <v>66</v>
      </c>
      <c r="P22" s="208">
        <f t="shared" si="16"/>
        <v>14.830833333333333</v>
      </c>
      <c r="Q22" s="208">
        <f t="shared" si="17"/>
        <v>14.346153846153847</v>
      </c>
      <c r="R22" s="208">
        <f t="shared" si="9"/>
        <v>7.4471428571428575</v>
      </c>
      <c r="S22" s="208">
        <f t="shared" si="9"/>
        <v>6.0595238095238093</v>
      </c>
      <c r="T22" s="208">
        <f t="shared" si="9"/>
        <v>4.6760606060606058</v>
      </c>
      <c r="U22" s="208">
        <f t="shared" si="10"/>
        <v>9.4719428904428895</v>
      </c>
      <c r="V22" s="207" t="str">
        <f t="shared" si="18"/>
        <v>rising</v>
      </c>
      <c r="W22" s="207" t="str">
        <f t="shared" si="19"/>
        <v>rising</v>
      </c>
      <c r="X22" s="207" t="str">
        <f t="shared" si="20"/>
        <v>rising</v>
      </c>
      <c r="Y22" s="207" t="str">
        <f t="shared" si="11"/>
        <v>falling</v>
      </c>
      <c r="Z22" s="207" t="str">
        <f t="shared" si="12"/>
        <v>falling</v>
      </c>
      <c r="AA22" s="207" t="str">
        <f t="shared" si="13"/>
        <v>falling</v>
      </c>
    </row>
    <row r="23" spans="1:27" ht="15" customHeight="1" x14ac:dyDescent="0.3">
      <c r="A23" s="171" t="s">
        <v>83</v>
      </c>
      <c r="B23" s="172" t="s">
        <v>84</v>
      </c>
      <c r="C23" s="171" t="s">
        <v>74</v>
      </c>
      <c r="D23" s="173" t="s">
        <v>12</v>
      </c>
      <c r="E23" s="171">
        <v>1</v>
      </c>
      <c r="F23" s="202">
        <f t="shared" si="21"/>
        <v>196.69</v>
      </c>
      <c r="G23" s="202">
        <f t="shared" si="22"/>
        <v>225.65</v>
      </c>
      <c r="H23" s="202">
        <f t="shared" si="23"/>
        <v>235.52</v>
      </c>
      <c r="I23" s="202">
        <f t="shared" si="24"/>
        <v>301.99</v>
      </c>
      <c r="J23" s="181">
        <v>308.62</v>
      </c>
      <c r="K23" s="204">
        <f t="shared" si="25"/>
        <v>95</v>
      </c>
      <c r="L23" s="204">
        <f t="shared" si="26"/>
        <v>108</v>
      </c>
      <c r="M23" s="204">
        <f t="shared" si="27"/>
        <v>92</v>
      </c>
      <c r="N23" s="204">
        <f t="shared" si="28"/>
        <v>198</v>
      </c>
      <c r="O23" s="182">
        <v>171</v>
      </c>
      <c r="P23" s="208">
        <f t="shared" si="16"/>
        <v>2.0704210526315787</v>
      </c>
      <c r="Q23" s="208">
        <f t="shared" si="17"/>
        <v>2.0893518518518519</v>
      </c>
      <c r="R23" s="208">
        <f t="shared" si="17"/>
        <v>2.56</v>
      </c>
      <c r="S23" s="208">
        <f t="shared" si="17"/>
        <v>1.5252020202020202</v>
      </c>
      <c r="T23" s="208">
        <f t="shared" si="17"/>
        <v>1.8047953216374268</v>
      </c>
      <c r="U23" s="208">
        <f t="shared" si="10"/>
        <v>2.0099540492645755</v>
      </c>
      <c r="V23" s="207" t="str">
        <f t="shared" si="18"/>
        <v>falling</v>
      </c>
      <c r="W23" s="207" t="str">
        <f t="shared" si="19"/>
        <v>rising</v>
      </c>
      <c r="X23" s="207" t="str">
        <f t="shared" si="20"/>
        <v>falling</v>
      </c>
      <c r="Y23" s="207" t="str">
        <f t="shared" si="11"/>
        <v>rising</v>
      </c>
      <c r="Z23" s="207" t="str">
        <f t="shared" si="12"/>
        <v>falling</v>
      </c>
      <c r="AA23" s="207" t="str">
        <f t="shared" si="13"/>
        <v>rising</v>
      </c>
    </row>
    <row r="24" spans="1:27" ht="15" customHeight="1" x14ac:dyDescent="0.3">
      <c r="A24" s="171" t="s">
        <v>87</v>
      </c>
      <c r="B24" s="172" t="s">
        <v>88</v>
      </c>
      <c r="C24" s="171" t="s">
        <v>74</v>
      </c>
      <c r="D24" s="173" t="s">
        <v>12</v>
      </c>
      <c r="E24" s="171">
        <v>1</v>
      </c>
      <c r="F24" s="202">
        <f t="shared" si="21"/>
        <v>178.13</v>
      </c>
      <c r="G24" s="202">
        <f t="shared" si="22"/>
        <v>206.99</v>
      </c>
      <c r="H24" s="202">
        <f t="shared" si="23"/>
        <v>215.89</v>
      </c>
      <c r="I24" s="202">
        <f t="shared" si="24"/>
        <v>276.98</v>
      </c>
      <c r="J24" s="181">
        <v>308.62</v>
      </c>
      <c r="K24" s="204">
        <f t="shared" si="25"/>
        <v>33</v>
      </c>
      <c r="L24" s="204">
        <f t="shared" si="26"/>
        <v>39</v>
      </c>
      <c r="M24" s="204">
        <f t="shared" si="27"/>
        <v>39</v>
      </c>
      <c r="N24" s="204">
        <f t="shared" si="28"/>
        <v>118</v>
      </c>
      <c r="O24" s="182">
        <v>163</v>
      </c>
      <c r="P24" s="208">
        <f t="shared" si="16"/>
        <v>5.3978787878787875</v>
      </c>
      <c r="Q24" s="208">
        <f t="shared" si="17"/>
        <v>5.3074358974358979</v>
      </c>
      <c r="R24" s="208">
        <f t="shared" si="17"/>
        <v>5.5356410256410253</v>
      </c>
      <c r="S24" s="208">
        <f t="shared" si="17"/>
        <v>2.3472881355932205</v>
      </c>
      <c r="T24" s="208">
        <f t="shared" si="17"/>
        <v>1.8933742331288343</v>
      </c>
      <c r="U24" s="208">
        <f t="shared" si="10"/>
        <v>4.0963236159355532</v>
      </c>
      <c r="V24" s="207" t="str">
        <f t="shared" si="18"/>
        <v>rising</v>
      </c>
      <c r="W24" s="207" t="str">
        <f t="shared" si="19"/>
        <v>rising</v>
      </c>
      <c r="X24" s="207" t="str">
        <f t="shared" si="20"/>
        <v>rising</v>
      </c>
      <c r="Y24" s="207" t="str">
        <f t="shared" si="11"/>
        <v>rising</v>
      </c>
      <c r="Z24" s="207" t="str">
        <f t="shared" si="12"/>
        <v>falling</v>
      </c>
      <c r="AA24" s="207" t="str">
        <f t="shared" si="13"/>
        <v>falling</v>
      </c>
    </row>
    <row r="25" spans="1:27" ht="15" customHeight="1" x14ac:dyDescent="0.3">
      <c r="A25" s="171" t="s">
        <v>89</v>
      </c>
      <c r="B25" s="172" t="s">
        <v>90</v>
      </c>
      <c r="C25" s="171" t="s">
        <v>74</v>
      </c>
      <c r="D25" s="173" t="s">
        <v>12</v>
      </c>
      <c r="E25" s="171">
        <v>1</v>
      </c>
      <c r="F25" s="202">
        <f t="shared" si="21"/>
        <v>177.97</v>
      </c>
      <c r="G25" s="202">
        <f t="shared" si="22"/>
        <v>206.99</v>
      </c>
      <c r="H25" s="202">
        <f t="shared" si="23"/>
        <v>215.89</v>
      </c>
      <c r="I25" s="202">
        <f t="shared" si="24"/>
        <v>301.99</v>
      </c>
      <c r="J25" s="181">
        <v>308.62</v>
      </c>
      <c r="K25" s="204">
        <f t="shared" si="25"/>
        <v>31</v>
      </c>
      <c r="L25" s="204">
        <f t="shared" si="26"/>
        <v>69</v>
      </c>
      <c r="M25" s="204">
        <f t="shared" si="27"/>
        <v>80</v>
      </c>
      <c r="N25" s="204">
        <f t="shared" si="28"/>
        <v>91</v>
      </c>
      <c r="O25" s="182">
        <v>106</v>
      </c>
      <c r="P25" s="208">
        <f t="shared" si="16"/>
        <v>5.7409677419354841</v>
      </c>
      <c r="Q25" s="208">
        <f t="shared" si="17"/>
        <v>2.999855072463768</v>
      </c>
      <c r="R25" s="208">
        <f t="shared" si="17"/>
        <v>2.6986249999999998</v>
      </c>
      <c r="S25" s="208">
        <f t="shared" si="17"/>
        <v>3.3185714285714285</v>
      </c>
      <c r="T25" s="208">
        <f t="shared" si="17"/>
        <v>2.911509433962264</v>
      </c>
      <c r="U25" s="208">
        <f t="shared" si="10"/>
        <v>3.5339057353865884</v>
      </c>
      <c r="V25" s="207" t="str">
        <f t="shared" si="18"/>
        <v>rising</v>
      </c>
      <c r="W25" s="207" t="str">
        <f t="shared" si="19"/>
        <v>rising</v>
      </c>
      <c r="X25" s="207" t="str">
        <f t="shared" si="20"/>
        <v>rising</v>
      </c>
      <c r="Y25" s="207" t="str">
        <f t="shared" si="11"/>
        <v>falling</v>
      </c>
      <c r="Z25" s="207" t="str">
        <f t="shared" si="12"/>
        <v>rising</v>
      </c>
      <c r="AA25" s="207" t="str">
        <f t="shared" si="13"/>
        <v>falling</v>
      </c>
    </row>
    <row r="26" spans="1:27" ht="15" customHeight="1" x14ac:dyDescent="0.3">
      <c r="A26" s="171" t="s">
        <v>91</v>
      </c>
      <c r="B26" s="172" t="s">
        <v>92</v>
      </c>
      <c r="C26" s="171" t="s">
        <v>74</v>
      </c>
      <c r="D26" s="173" t="s">
        <v>12</v>
      </c>
      <c r="E26" s="171">
        <v>1</v>
      </c>
      <c r="F26" s="202">
        <f t="shared" si="21"/>
        <v>194.62</v>
      </c>
      <c r="G26" s="202">
        <f t="shared" si="22"/>
        <v>225.65</v>
      </c>
      <c r="H26" s="202">
        <f t="shared" si="23"/>
        <v>235.52</v>
      </c>
      <c r="I26" s="202">
        <f t="shared" si="24"/>
        <v>301.99</v>
      </c>
      <c r="J26" s="181">
        <v>308.62</v>
      </c>
      <c r="K26" s="204">
        <f t="shared" si="25"/>
        <v>20</v>
      </c>
      <c r="L26" s="204">
        <f t="shared" si="26"/>
        <v>81</v>
      </c>
      <c r="M26" s="204">
        <f t="shared" si="27"/>
        <v>43</v>
      </c>
      <c r="N26" s="204">
        <f t="shared" si="28"/>
        <v>76</v>
      </c>
      <c r="O26" s="182">
        <v>84</v>
      </c>
      <c r="P26" s="208">
        <f t="shared" si="16"/>
        <v>9.7309999999999999</v>
      </c>
      <c r="Q26" s="208">
        <f t="shared" si="17"/>
        <v>2.7858024691358025</v>
      </c>
      <c r="R26" s="208">
        <f t="shared" si="17"/>
        <v>5.4772093023255817</v>
      </c>
      <c r="S26" s="208">
        <f t="shared" si="17"/>
        <v>3.9735526315789476</v>
      </c>
      <c r="T26" s="208">
        <f t="shared" si="17"/>
        <v>3.6740476190476192</v>
      </c>
      <c r="U26" s="208">
        <f t="shared" si="10"/>
        <v>5.1283224044175899</v>
      </c>
      <c r="V26" s="207" t="str">
        <f t="shared" si="18"/>
        <v>falling</v>
      </c>
      <c r="W26" s="207" t="str">
        <f t="shared" si="19"/>
        <v>rising</v>
      </c>
      <c r="X26" s="207" t="str">
        <f t="shared" si="20"/>
        <v>rising</v>
      </c>
      <c r="Y26" s="207" t="str">
        <f t="shared" si="11"/>
        <v>rising</v>
      </c>
      <c r="Z26" s="207" t="str">
        <f t="shared" si="12"/>
        <v>falling</v>
      </c>
      <c r="AA26" s="207" t="str">
        <f t="shared" si="13"/>
        <v>falling</v>
      </c>
    </row>
    <row r="27" spans="1:27" ht="15" customHeight="1" x14ac:dyDescent="0.3">
      <c r="A27" s="178" t="s">
        <v>95</v>
      </c>
      <c r="B27" s="179" t="s">
        <v>96</v>
      </c>
      <c r="C27" s="178" t="s">
        <v>27</v>
      </c>
      <c r="D27" s="173" t="s">
        <v>12</v>
      </c>
      <c r="E27" s="171">
        <v>1</v>
      </c>
      <c r="F27" s="202">
        <f t="shared" si="21"/>
        <v>1761.31</v>
      </c>
      <c r="G27" s="202">
        <f t="shared" si="22"/>
        <v>1933.32</v>
      </c>
      <c r="H27" s="202">
        <f t="shared" si="23"/>
        <v>2037.79</v>
      </c>
      <c r="I27" s="202">
        <f t="shared" si="24"/>
        <v>2159.87</v>
      </c>
      <c r="J27" s="181">
        <v>2284.08</v>
      </c>
      <c r="K27" s="204">
        <f t="shared" si="25"/>
        <v>702</v>
      </c>
      <c r="L27" s="204">
        <f t="shared" si="26"/>
        <v>630</v>
      </c>
      <c r="M27" s="204">
        <f t="shared" si="27"/>
        <v>947</v>
      </c>
      <c r="N27" s="204">
        <f t="shared" si="28"/>
        <v>1012</v>
      </c>
      <c r="O27" s="180">
        <v>1038</v>
      </c>
      <c r="P27" s="208">
        <f t="shared" si="16"/>
        <v>2.508988603988604</v>
      </c>
      <c r="Q27" s="208">
        <f t="shared" si="17"/>
        <v>3.0687619047619048</v>
      </c>
      <c r="R27" s="208">
        <f t="shared" si="17"/>
        <v>2.1518373812038014</v>
      </c>
      <c r="S27" s="208">
        <f t="shared" si="17"/>
        <v>2.1342588932806321</v>
      </c>
      <c r="T27" s="208">
        <f t="shared" si="17"/>
        <v>2.2004624277456646</v>
      </c>
      <c r="U27" s="208">
        <f t="shared" si="10"/>
        <v>2.4128618421961212</v>
      </c>
      <c r="V27" s="207" t="str">
        <f t="shared" si="18"/>
        <v>rising</v>
      </c>
      <c r="W27" s="207" t="str">
        <f t="shared" si="19"/>
        <v>rising</v>
      </c>
      <c r="X27" s="207" t="str">
        <f t="shared" si="20"/>
        <v>rising</v>
      </c>
      <c r="Y27" s="207" t="str">
        <f t="shared" si="11"/>
        <v>falling</v>
      </c>
      <c r="Z27" s="207" t="str">
        <f t="shared" si="12"/>
        <v>falling</v>
      </c>
      <c r="AA27" s="207" t="str">
        <f t="shared" si="13"/>
        <v>rising</v>
      </c>
    </row>
    <row r="28" spans="1:27" ht="15" customHeight="1" x14ac:dyDescent="0.3">
      <c r="A28" s="178" t="s">
        <v>97</v>
      </c>
      <c r="B28" s="179" t="s">
        <v>98</v>
      </c>
      <c r="C28" s="178" t="s">
        <v>27</v>
      </c>
      <c r="D28" s="173" t="s">
        <v>12</v>
      </c>
      <c r="E28" s="171">
        <v>1</v>
      </c>
      <c r="F28" s="202">
        <f t="shared" si="21"/>
        <v>5703.16</v>
      </c>
      <c r="G28" s="202">
        <f t="shared" si="22"/>
        <v>6087.86</v>
      </c>
      <c r="H28" s="202">
        <f t="shared" si="23"/>
        <v>6297.3600000000006</v>
      </c>
      <c r="I28" s="202">
        <f t="shared" si="24"/>
        <v>6613.19</v>
      </c>
      <c r="J28" s="181">
        <v>6111.06</v>
      </c>
      <c r="K28" s="204">
        <f t="shared" si="25"/>
        <v>668</v>
      </c>
      <c r="L28" s="204">
        <f t="shared" si="26"/>
        <v>429</v>
      </c>
      <c r="M28" s="204">
        <f t="shared" si="27"/>
        <v>443</v>
      </c>
      <c r="N28" s="204">
        <f t="shared" si="28"/>
        <v>564</v>
      </c>
      <c r="O28" s="180">
        <v>613</v>
      </c>
      <c r="P28" s="208">
        <f t="shared" si="16"/>
        <v>8.5376646706586818</v>
      </c>
      <c r="Q28" s="208">
        <f t="shared" si="17"/>
        <v>14.19081585081585</v>
      </c>
      <c r="R28" s="208">
        <f t="shared" si="17"/>
        <v>14.215259593679459</v>
      </c>
      <c r="S28" s="208">
        <f t="shared" si="17"/>
        <v>11.725514184397163</v>
      </c>
      <c r="T28" s="208">
        <f t="shared" si="17"/>
        <v>9.9691027732463304</v>
      </c>
      <c r="U28" s="208">
        <f t="shared" si="10"/>
        <v>11.727671414559495</v>
      </c>
      <c r="V28" s="207" t="str">
        <f t="shared" si="18"/>
        <v>rising</v>
      </c>
      <c r="W28" s="207" t="str">
        <f t="shared" si="19"/>
        <v>rising</v>
      </c>
      <c r="X28" s="207" t="str">
        <f t="shared" si="20"/>
        <v>rising</v>
      </c>
      <c r="Y28" s="207" t="str">
        <f t="shared" si="11"/>
        <v>rising</v>
      </c>
      <c r="Z28" s="207" t="str">
        <f t="shared" si="12"/>
        <v>falling</v>
      </c>
      <c r="AA28" s="207" t="str">
        <f t="shared" si="13"/>
        <v>falling</v>
      </c>
    </row>
    <row r="29" spans="1:27" ht="15" customHeight="1" x14ac:dyDescent="0.3">
      <c r="A29" s="178" t="s">
        <v>101</v>
      </c>
      <c r="B29" s="179" t="s">
        <v>102</v>
      </c>
      <c r="C29" s="178" t="s">
        <v>27</v>
      </c>
      <c r="D29" s="173" t="s">
        <v>12</v>
      </c>
      <c r="E29" s="171">
        <v>1</v>
      </c>
      <c r="F29" s="202">
        <f t="shared" si="21"/>
        <v>2077.37</v>
      </c>
      <c r="G29" s="202">
        <f t="shared" si="22"/>
        <v>2176.14</v>
      </c>
      <c r="H29" s="202">
        <f t="shared" si="23"/>
        <v>2183.29</v>
      </c>
      <c r="I29" s="202">
        <f t="shared" si="24"/>
        <v>2127.85</v>
      </c>
      <c r="J29" s="181">
        <v>2069.65</v>
      </c>
      <c r="K29" s="204">
        <f t="shared" si="25"/>
        <v>80</v>
      </c>
      <c r="L29" s="204">
        <f t="shared" si="26"/>
        <v>69</v>
      </c>
      <c r="M29" s="204">
        <f t="shared" si="27"/>
        <v>61</v>
      </c>
      <c r="N29" s="204">
        <f t="shared" si="28"/>
        <v>87</v>
      </c>
      <c r="O29" s="180">
        <v>124</v>
      </c>
      <c r="P29" s="208">
        <f t="shared" si="16"/>
        <v>25.967124999999999</v>
      </c>
      <c r="Q29" s="208">
        <f t="shared" si="17"/>
        <v>31.538260869565214</v>
      </c>
      <c r="R29" s="208">
        <f t="shared" si="17"/>
        <v>35.791639344262293</v>
      </c>
      <c r="S29" s="208">
        <f t="shared" si="17"/>
        <v>24.458045977011494</v>
      </c>
      <c r="T29" s="208">
        <f t="shared" si="17"/>
        <v>16.690725806451614</v>
      </c>
      <c r="U29" s="208">
        <f t="shared" si="10"/>
        <v>26.889159399458123</v>
      </c>
      <c r="V29" s="207" t="str">
        <f t="shared" si="18"/>
        <v>falling</v>
      </c>
      <c r="W29" s="207" t="str">
        <f t="shared" si="19"/>
        <v>rising</v>
      </c>
      <c r="X29" s="207" t="str">
        <f t="shared" si="20"/>
        <v>rising</v>
      </c>
      <c r="Y29" s="207" t="str">
        <f t="shared" si="11"/>
        <v>rising</v>
      </c>
      <c r="Z29" s="207" t="str">
        <f t="shared" si="12"/>
        <v>falling</v>
      </c>
      <c r="AA29" s="207" t="str">
        <f t="shared" si="13"/>
        <v>falling</v>
      </c>
    </row>
    <row r="30" spans="1:27" ht="15" customHeight="1" x14ac:dyDescent="0.3">
      <c r="A30" s="171" t="s">
        <v>103</v>
      </c>
      <c r="B30" s="172" t="s">
        <v>104</v>
      </c>
      <c r="C30" s="171" t="s">
        <v>105</v>
      </c>
      <c r="D30" s="173" t="s">
        <v>12</v>
      </c>
      <c r="E30" s="171">
        <v>1</v>
      </c>
      <c r="F30" s="202">
        <f t="shared" si="21"/>
        <v>3057.4</v>
      </c>
      <c r="G30" s="202">
        <f t="shared" si="22"/>
        <v>3465.1</v>
      </c>
      <c r="H30" s="202">
        <f t="shared" si="23"/>
        <v>3595.7</v>
      </c>
      <c r="I30" s="202">
        <f t="shared" si="24"/>
        <v>4615.7700000000004</v>
      </c>
      <c r="J30" s="181">
        <v>4329.7</v>
      </c>
      <c r="K30" s="204">
        <f t="shared" si="25"/>
        <v>1648</v>
      </c>
      <c r="L30" s="204">
        <f t="shared" si="26"/>
        <v>1377</v>
      </c>
      <c r="M30" s="204">
        <f t="shared" si="27"/>
        <v>1624</v>
      </c>
      <c r="N30" s="204">
        <f t="shared" si="28"/>
        <v>1519</v>
      </c>
      <c r="O30" s="182">
        <v>2158</v>
      </c>
      <c r="P30" s="208">
        <f t="shared" si="16"/>
        <v>1.8552184466019419</v>
      </c>
      <c r="Q30" s="208">
        <f t="shared" si="17"/>
        <v>2.5164124909222947</v>
      </c>
      <c r="R30" s="208">
        <f t="shared" si="17"/>
        <v>2.2141009852216746</v>
      </c>
      <c r="S30" s="208">
        <f t="shared" si="17"/>
        <v>3.038689927583937</v>
      </c>
      <c r="T30" s="208">
        <f t="shared" si="17"/>
        <v>2.006348470806302</v>
      </c>
      <c r="U30" s="208">
        <f t="shared" si="10"/>
        <v>2.3261540642272296</v>
      </c>
      <c r="V30" s="207" t="str">
        <f t="shared" si="18"/>
        <v>rising</v>
      </c>
      <c r="W30" s="207" t="str">
        <f t="shared" si="19"/>
        <v>falling</v>
      </c>
      <c r="X30" s="207" t="str">
        <f t="shared" si="20"/>
        <v>rising</v>
      </c>
      <c r="Y30" s="207" t="str">
        <f t="shared" si="11"/>
        <v>falling</v>
      </c>
      <c r="Z30" s="207" t="str">
        <f t="shared" si="12"/>
        <v>rising</v>
      </c>
      <c r="AA30" s="207" t="str">
        <f t="shared" si="13"/>
        <v>falling</v>
      </c>
    </row>
    <row r="31" spans="1:27" ht="15" customHeight="1" x14ac:dyDescent="0.3">
      <c r="A31" s="171" t="s">
        <v>742</v>
      </c>
      <c r="B31" s="172" t="s">
        <v>9</v>
      </c>
      <c r="C31" s="171" t="s">
        <v>116</v>
      </c>
      <c r="D31" s="173" t="s">
        <v>12</v>
      </c>
      <c r="E31" s="171">
        <v>11</v>
      </c>
      <c r="F31" s="202">
        <v>17490.099999999999</v>
      </c>
      <c r="G31" s="202">
        <v>20133.849999999999</v>
      </c>
      <c r="H31" s="202">
        <v>20749.350000000002</v>
      </c>
      <c r="I31" s="202">
        <v>27429.11</v>
      </c>
      <c r="J31" s="181">
        <v>26889.37</v>
      </c>
      <c r="K31" s="204">
        <v>12478</v>
      </c>
      <c r="L31" s="204">
        <v>14435</v>
      </c>
      <c r="M31" s="204">
        <v>15277</v>
      </c>
      <c r="N31" s="204">
        <v>16509</v>
      </c>
      <c r="O31" s="182">
        <v>18553</v>
      </c>
      <c r="P31" s="208">
        <f t="shared" si="16"/>
        <v>1.4016749479083186</v>
      </c>
      <c r="Q31" s="208">
        <f t="shared" si="17"/>
        <v>1.3947939037062693</v>
      </c>
      <c r="R31" s="208">
        <f t="shared" si="17"/>
        <v>1.3582084178830924</v>
      </c>
      <c r="S31" s="208">
        <f t="shared" si="17"/>
        <v>1.6614640499121691</v>
      </c>
      <c r="T31" s="208">
        <f t="shared" si="17"/>
        <v>1.4493273325068721</v>
      </c>
      <c r="U31" s="208">
        <f t="shared" si="10"/>
        <v>1.4530937303833444</v>
      </c>
      <c r="V31" s="207" t="str">
        <f t="shared" si="18"/>
        <v>rising</v>
      </c>
      <c r="W31" s="207" t="str">
        <f t="shared" si="19"/>
        <v>rising</v>
      </c>
      <c r="X31" s="207" t="str">
        <f t="shared" si="20"/>
        <v>rising</v>
      </c>
      <c r="Y31" s="207" t="str">
        <f t="shared" si="11"/>
        <v>falling</v>
      </c>
      <c r="Z31" s="207" t="str">
        <f t="shared" si="12"/>
        <v>rising</v>
      </c>
      <c r="AA31" s="207" t="str">
        <f t="shared" si="13"/>
        <v>falling</v>
      </c>
    </row>
    <row r="32" spans="1:27" ht="15" customHeight="1" x14ac:dyDescent="0.3">
      <c r="A32" s="171" t="s">
        <v>743</v>
      </c>
      <c r="B32" s="172"/>
      <c r="C32" s="171" t="s">
        <v>56</v>
      </c>
      <c r="D32" s="173" t="s">
        <v>12</v>
      </c>
      <c r="E32" s="171">
        <v>6</v>
      </c>
      <c r="F32" s="202">
        <f t="shared" ref="F32:F63" si="29">VLOOKUP(A32, Science2017, 6, FALSE)</f>
        <v>0</v>
      </c>
      <c r="G32" s="202">
        <f t="shared" ref="G32:G63" si="30">VLOOKUP(A32, Science2017, 7, FALSE)</f>
        <v>0</v>
      </c>
      <c r="H32" s="202">
        <f t="shared" ref="H32:H63" si="31">VLOOKUP(A32, Science2017, 8, FALSE)</f>
        <v>0</v>
      </c>
      <c r="I32" s="202">
        <f t="shared" ref="I32:I63" si="32">VLOOKUP(A32, Science2017, 9, FALSE)</f>
        <v>9607</v>
      </c>
      <c r="J32" s="181">
        <v>8594.86</v>
      </c>
      <c r="K32" s="204"/>
      <c r="L32" s="204"/>
      <c r="M32" s="204">
        <f t="shared" ref="M32:M63" si="33">VLOOKUP(A32, Science2017, 12, FALSE)</f>
        <v>4699</v>
      </c>
      <c r="N32" s="204">
        <f t="shared" ref="N32:N63" si="34">VLOOKUP(A32, Science2017, 13, FALSE)</f>
        <v>2677</v>
      </c>
      <c r="O32" s="184">
        <v>1865</v>
      </c>
      <c r="P32" s="208"/>
      <c r="Q32" s="208"/>
      <c r="R32" s="208">
        <f t="shared" si="17"/>
        <v>0</v>
      </c>
      <c r="S32" s="208">
        <f t="shared" si="17"/>
        <v>3.5887187149794548</v>
      </c>
      <c r="T32" s="208">
        <f t="shared" si="17"/>
        <v>4.6085040214477218</v>
      </c>
      <c r="U32" s="208">
        <f t="shared" si="10"/>
        <v>2.7324075788090592</v>
      </c>
      <c r="V32" s="207" t="str">
        <f t="shared" si="18"/>
        <v>rising</v>
      </c>
      <c r="W32" s="207" t="str">
        <f t="shared" si="19"/>
        <v>falling</v>
      </c>
      <c r="X32" s="207" t="str">
        <f t="shared" si="20"/>
        <v>falling</v>
      </c>
      <c r="Y32" s="207" t="str">
        <f t="shared" si="11"/>
        <v>falling</v>
      </c>
      <c r="Z32" s="207" t="str">
        <f t="shared" si="12"/>
        <v>rising</v>
      </c>
      <c r="AA32" s="207" t="str">
        <f t="shared" si="13"/>
        <v>rising</v>
      </c>
    </row>
    <row r="33" spans="1:27" ht="15" customHeight="1" x14ac:dyDescent="0.3">
      <c r="A33" s="178" t="s">
        <v>123</v>
      </c>
      <c r="B33" s="179" t="s">
        <v>124</v>
      </c>
      <c r="C33" s="178" t="s">
        <v>27</v>
      </c>
      <c r="D33" s="173" t="s">
        <v>12</v>
      </c>
      <c r="E33" s="171">
        <v>1</v>
      </c>
      <c r="F33" s="202">
        <f t="shared" si="29"/>
        <v>2294.96</v>
      </c>
      <c r="G33" s="202">
        <f t="shared" si="30"/>
        <v>2288.35</v>
      </c>
      <c r="H33" s="202">
        <f t="shared" si="31"/>
        <v>2262.13</v>
      </c>
      <c r="I33" s="202">
        <f t="shared" si="32"/>
        <v>2204.6999999999998</v>
      </c>
      <c r="J33" s="181">
        <v>2123.0300000000002</v>
      </c>
      <c r="K33" s="204">
        <f t="shared" ref="K33:K63" si="35">VLOOKUP(A33, Science2017, 10, FALSE)</f>
        <v>97</v>
      </c>
      <c r="L33" s="204">
        <f t="shared" ref="L33:L63" si="36">VLOOKUP(A33, Science2017, 11, FALSE)</f>
        <v>119</v>
      </c>
      <c r="M33" s="204">
        <f t="shared" si="33"/>
        <v>265</v>
      </c>
      <c r="N33" s="204">
        <f t="shared" si="34"/>
        <v>375</v>
      </c>
      <c r="O33" s="180">
        <v>364</v>
      </c>
      <c r="P33" s="208">
        <f t="shared" si="16"/>
        <v>23.659381443298969</v>
      </c>
      <c r="Q33" s="208">
        <f t="shared" si="17"/>
        <v>19.229831932773109</v>
      </c>
      <c r="R33" s="208">
        <f t="shared" si="17"/>
        <v>8.5363396226415098</v>
      </c>
      <c r="S33" s="208">
        <f t="shared" si="17"/>
        <v>5.8791999999999991</v>
      </c>
      <c r="T33" s="208">
        <f t="shared" si="17"/>
        <v>5.8325000000000005</v>
      </c>
      <c r="U33" s="208">
        <f t="shared" si="10"/>
        <v>12.627450599742717</v>
      </c>
      <c r="V33" s="207" t="str">
        <f t="shared" si="18"/>
        <v>rising</v>
      </c>
      <c r="W33" s="207" t="str">
        <f t="shared" si="19"/>
        <v>rising</v>
      </c>
      <c r="X33" s="207" t="str">
        <f t="shared" si="20"/>
        <v>falling</v>
      </c>
      <c r="Y33" s="207" t="str">
        <f t="shared" si="11"/>
        <v>falling</v>
      </c>
      <c r="Z33" s="207" t="str">
        <f t="shared" si="12"/>
        <v>falling</v>
      </c>
      <c r="AA33" s="207" t="str">
        <f t="shared" si="13"/>
        <v>falling</v>
      </c>
    </row>
    <row r="34" spans="1:27" ht="15" customHeight="1" x14ac:dyDescent="0.3">
      <c r="A34" s="171" t="s">
        <v>744</v>
      </c>
      <c r="B34" s="172" t="s">
        <v>9</v>
      </c>
      <c r="C34" s="171" t="s">
        <v>502</v>
      </c>
      <c r="D34" s="173" t="s">
        <v>12</v>
      </c>
      <c r="E34" s="171">
        <v>4</v>
      </c>
      <c r="F34" s="202">
        <f t="shared" si="29"/>
        <v>1258.43</v>
      </c>
      <c r="G34" s="202">
        <f t="shared" si="30"/>
        <v>1396.1</v>
      </c>
      <c r="H34" s="202">
        <f t="shared" si="31"/>
        <v>1460.95</v>
      </c>
      <c r="I34" s="202">
        <f t="shared" si="32"/>
        <v>1828.94</v>
      </c>
      <c r="J34" s="181">
        <v>1783.1</v>
      </c>
      <c r="K34" s="204">
        <f t="shared" si="35"/>
        <v>448</v>
      </c>
      <c r="L34" s="204">
        <f t="shared" si="36"/>
        <v>305</v>
      </c>
      <c r="M34" s="204">
        <f t="shared" si="33"/>
        <v>419</v>
      </c>
      <c r="N34" s="204">
        <f t="shared" si="34"/>
        <v>245</v>
      </c>
      <c r="O34" s="175">
        <v>249</v>
      </c>
      <c r="P34" s="208">
        <f t="shared" si="16"/>
        <v>2.8089955357142857</v>
      </c>
      <c r="Q34" s="208">
        <f t="shared" si="17"/>
        <v>4.5773770491803276</v>
      </c>
      <c r="R34" s="208">
        <f t="shared" si="17"/>
        <v>3.4867541766109786</v>
      </c>
      <c r="S34" s="208">
        <f t="shared" si="17"/>
        <v>7.465061224489796</v>
      </c>
      <c r="T34" s="208">
        <f t="shared" si="17"/>
        <v>7.1610441767068274</v>
      </c>
      <c r="U34" s="208">
        <f t="shared" si="10"/>
        <v>5.0998464325404438</v>
      </c>
      <c r="V34" s="207" t="str">
        <f t="shared" si="18"/>
        <v>rising</v>
      </c>
      <c r="W34" s="207" t="str">
        <f t="shared" si="19"/>
        <v>falling</v>
      </c>
      <c r="X34" s="207" t="str">
        <f t="shared" si="20"/>
        <v>rising</v>
      </c>
      <c r="Y34" s="207" t="str">
        <f t="shared" si="11"/>
        <v>falling</v>
      </c>
      <c r="Z34" s="207" t="str">
        <f t="shared" si="12"/>
        <v>rising</v>
      </c>
      <c r="AA34" s="207" t="str">
        <f t="shared" si="13"/>
        <v>falling</v>
      </c>
    </row>
    <row r="35" spans="1:27" ht="15" customHeight="1" x14ac:dyDescent="0.3">
      <c r="A35" s="178" t="s">
        <v>127</v>
      </c>
      <c r="B35" s="179" t="s">
        <v>128</v>
      </c>
      <c r="C35" s="178" t="s">
        <v>27</v>
      </c>
      <c r="D35" s="173" t="s">
        <v>12</v>
      </c>
      <c r="E35" s="171">
        <v>1</v>
      </c>
      <c r="F35" s="202">
        <f t="shared" si="29"/>
        <v>9437.74</v>
      </c>
      <c r="G35" s="202">
        <f t="shared" si="30"/>
        <v>9884.6200000000008</v>
      </c>
      <c r="H35" s="202">
        <f t="shared" si="31"/>
        <v>10845.08</v>
      </c>
      <c r="I35" s="202">
        <f t="shared" si="32"/>
        <v>11494.63</v>
      </c>
      <c r="J35" s="181">
        <v>12100.22</v>
      </c>
      <c r="K35" s="204">
        <f t="shared" si="35"/>
        <v>1159</v>
      </c>
      <c r="L35" s="204">
        <f t="shared" si="36"/>
        <v>1453</v>
      </c>
      <c r="M35" s="204">
        <f t="shared" si="33"/>
        <v>1112</v>
      </c>
      <c r="N35" s="204">
        <f t="shared" si="34"/>
        <v>1202</v>
      </c>
      <c r="O35" s="180">
        <v>965</v>
      </c>
      <c r="P35" s="208">
        <f t="shared" si="16"/>
        <v>8.1430025884383088</v>
      </c>
      <c r="Q35" s="208">
        <f t="shared" si="17"/>
        <v>6.8029043358568488</v>
      </c>
      <c r="R35" s="208">
        <f t="shared" si="17"/>
        <v>9.7527697841726617</v>
      </c>
      <c r="S35" s="208">
        <f t="shared" si="17"/>
        <v>9.562920133111481</v>
      </c>
      <c r="T35" s="208">
        <f t="shared" si="17"/>
        <v>12.539088082901554</v>
      </c>
      <c r="U35" s="208">
        <f t="shared" si="10"/>
        <v>9.3601369848961724</v>
      </c>
      <c r="V35" s="207" t="str">
        <f t="shared" si="18"/>
        <v>falling</v>
      </c>
      <c r="W35" s="207" t="str">
        <f t="shared" si="19"/>
        <v>rising</v>
      </c>
      <c r="X35" s="207" t="str">
        <f t="shared" si="20"/>
        <v>falling</v>
      </c>
      <c r="Y35" s="207" t="str">
        <f t="shared" si="11"/>
        <v>rising</v>
      </c>
      <c r="Z35" s="207" t="str">
        <f t="shared" si="12"/>
        <v>falling</v>
      </c>
      <c r="AA35" s="207" t="str">
        <f t="shared" si="13"/>
        <v>rising</v>
      </c>
    </row>
    <row r="36" spans="1:27" ht="15" customHeight="1" x14ac:dyDescent="0.3">
      <c r="A36" s="178" t="s">
        <v>132</v>
      </c>
      <c r="B36" s="179" t="s">
        <v>133</v>
      </c>
      <c r="C36" s="178" t="s">
        <v>27</v>
      </c>
      <c r="D36" s="173" t="s">
        <v>12</v>
      </c>
      <c r="E36" s="171">
        <v>1</v>
      </c>
      <c r="F36" s="202">
        <f t="shared" si="29"/>
        <v>7495.42</v>
      </c>
      <c r="G36" s="202">
        <f t="shared" si="30"/>
        <v>7999.13</v>
      </c>
      <c r="H36" s="202">
        <f t="shared" si="31"/>
        <v>8575.4500000000007</v>
      </c>
      <c r="I36" s="202">
        <f t="shared" si="32"/>
        <v>8880.1</v>
      </c>
      <c r="J36" s="181">
        <v>9175.49</v>
      </c>
      <c r="K36" s="204">
        <f t="shared" si="35"/>
        <v>695</v>
      </c>
      <c r="L36" s="204">
        <f t="shared" si="36"/>
        <v>840</v>
      </c>
      <c r="M36" s="204">
        <f t="shared" si="33"/>
        <v>977</v>
      </c>
      <c r="N36" s="204">
        <f t="shared" si="34"/>
        <v>683</v>
      </c>
      <c r="O36" s="180">
        <v>678</v>
      </c>
      <c r="P36" s="208">
        <f t="shared" si="16"/>
        <v>10.784776978417266</v>
      </c>
      <c r="Q36" s="208">
        <f t="shared" si="17"/>
        <v>9.5227738095238088</v>
      </c>
      <c r="R36" s="208">
        <f t="shared" si="17"/>
        <v>8.7773285568065518</v>
      </c>
      <c r="S36" s="208">
        <f t="shared" si="17"/>
        <v>13.001610541727672</v>
      </c>
      <c r="T36" s="208">
        <f t="shared" si="17"/>
        <v>13.533171091445427</v>
      </c>
      <c r="U36" s="208">
        <f t="shared" si="10"/>
        <v>11.123932195584144</v>
      </c>
      <c r="V36" s="207" t="str">
        <f t="shared" si="18"/>
        <v>rising</v>
      </c>
      <c r="W36" s="207" t="str">
        <f t="shared" si="19"/>
        <v>falling</v>
      </c>
      <c r="X36" s="207" t="str">
        <f t="shared" si="20"/>
        <v>falling</v>
      </c>
      <c r="Y36" s="207" t="str">
        <f t="shared" si="11"/>
        <v>falling</v>
      </c>
      <c r="Z36" s="207" t="str">
        <f t="shared" si="12"/>
        <v>rising</v>
      </c>
      <c r="AA36" s="207" t="str">
        <f t="shared" si="13"/>
        <v>rising</v>
      </c>
    </row>
    <row r="37" spans="1:27" ht="15" customHeight="1" x14ac:dyDescent="0.3">
      <c r="A37" s="171" t="s">
        <v>721</v>
      </c>
      <c r="B37" s="172" t="s">
        <v>9</v>
      </c>
      <c r="C37" s="171" t="s">
        <v>130</v>
      </c>
      <c r="D37" s="173" t="s">
        <v>12</v>
      </c>
      <c r="E37" s="171">
        <v>4</v>
      </c>
      <c r="F37" s="202">
        <f t="shared" si="29"/>
        <v>3409.04</v>
      </c>
      <c r="G37" s="202">
        <f t="shared" si="30"/>
        <v>4189.9399999999996</v>
      </c>
      <c r="H37" s="202">
        <f t="shared" si="31"/>
        <v>3760.46</v>
      </c>
      <c r="I37" s="202">
        <f t="shared" si="32"/>
        <v>3923.6</v>
      </c>
      <c r="J37" s="181">
        <v>4114.32</v>
      </c>
      <c r="K37" s="204">
        <f t="shared" si="35"/>
        <v>1022</v>
      </c>
      <c r="L37" s="204">
        <f t="shared" si="36"/>
        <v>484</v>
      </c>
      <c r="M37" s="204">
        <f t="shared" si="33"/>
        <v>1008</v>
      </c>
      <c r="N37" s="204">
        <f t="shared" si="34"/>
        <v>965</v>
      </c>
      <c r="O37" s="182">
        <v>849</v>
      </c>
      <c r="P37" s="208">
        <f t="shared" si="16"/>
        <v>3.3356555772994128</v>
      </c>
      <c r="Q37" s="208">
        <f t="shared" si="17"/>
        <v>8.6569008264462806</v>
      </c>
      <c r="R37" s="208">
        <f t="shared" si="17"/>
        <v>3.7306150793650792</v>
      </c>
      <c r="S37" s="208">
        <f t="shared" si="17"/>
        <v>4.0659067357512955</v>
      </c>
      <c r="T37" s="208">
        <f t="shared" si="17"/>
        <v>4.8460777385159011</v>
      </c>
      <c r="U37" s="208">
        <f t="shared" si="10"/>
        <v>4.927031191475594</v>
      </c>
      <c r="V37" s="207" t="str">
        <f t="shared" si="18"/>
        <v>rising</v>
      </c>
      <c r="W37" s="207" t="str">
        <f t="shared" si="19"/>
        <v>falling</v>
      </c>
      <c r="X37" s="207" t="str">
        <f t="shared" si="20"/>
        <v>falling</v>
      </c>
      <c r="Y37" s="207" t="str">
        <f t="shared" si="11"/>
        <v>falling</v>
      </c>
      <c r="Z37" s="207" t="str">
        <f t="shared" si="12"/>
        <v>rising</v>
      </c>
      <c r="AA37" s="207" t="str">
        <f t="shared" si="13"/>
        <v>rising</v>
      </c>
    </row>
    <row r="38" spans="1:27" ht="15" customHeight="1" x14ac:dyDescent="0.3">
      <c r="A38" s="178" t="s">
        <v>134</v>
      </c>
      <c r="B38" s="179" t="s">
        <v>9</v>
      </c>
      <c r="C38" s="178" t="s">
        <v>27</v>
      </c>
      <c r="D38" s="173" t="s">
        <v>12</v>
      </c>
      <c r="E38" s="171">
        <v>9</v>
      </c>
      <c r="F38" s="202">
        <f t="shared" si="29"/>
        <v>16597.48</v>
      </c>
      <c r="G38" s="202">
        <f t="shared" si="30"/>
        <v>17324.509999999998</v>
      </c>
      <c r="H38" s="202">
        <f t="shared" si="31"/>
        <v>18762.579999999998</v>
      </c>
      <c r="I38" s="202">
        <f t="shared" si="32"/>
        <v>19448</v>
      </c>
      <c r="J38" s="181">
        <v>20320.099999999999</v>
      </c>
      <c r="K38" s="204">
        <f t="shared" si="35"/>
        <v>2358</v>
      </c>
      <c r="L38" s="204">
        <f t="shared" si="36"/>
        <v>3210</v>
      </c>
      <c r="M38" s="204">
        <f t="shared" si="33"/>
        <v>3956</v>
      </c>
      <c r="N38" s="204">
        <f t="shared" si="34"/>
        <v>2616</v>
      </c>
      <c r="O38" s="180">
        <v>3202</v>
      </c>
      <c r="P38" s="208">
        <f t="shared" si="16"/>
        <v>7.0387955894826124</v>
      </c>
      <c r="Q38" s="208">
        <f t="shared" si="17"/>
        <v>5.3970436137071642</v>
      </c>
      <c r="R38" s="208">
        <f t="shared" si="17"/>
        <v>4.7428159757330635</v>
      </c>
      <c r="S38" s="208">
        <f t="shared" si="17"/>
        <v>7.4342507645259941</v>
      </c>
      <c r="T38" s="208">
        <f t="shared" si="17"/>
        <v>6.3460649594003744</v>
      </c>
      <c r="U38" s="208">
        <f t="shared" si="10"/>
        <v>6.1917941805698415</v>
      </c>
      <c r="V38" s="207" t="str">
        <f t="shared" si="18"/>
        <v>rising</v>
      </c>
      <c r="W38" s="207" t="str">
        <f t="shared" si="19"/>
        <v>falling</v>
      </c>
      <c r="X38" s="207" t="str">
        <f t="shared" si="20"/>
        <v>rising</v>
      </c>
      <c r="Y38" s="207" t="str">
        <f t="shared" si="11"/>
        <v>falling</v>
      </c>
      <c r="Z38" s="207" t="str">
        <f t="shared" si="12"/>
        <v>rising</v>
      </c>
      <c r="AA38" s="207" t="str">
        <f t="shared" si="13"/>
        <v>falling</v>
      </c>
    </row>
    <row r="39" spans="1:27" ht="15" customHeight="1" x14ac:dyDescent="0.3">
      <c r="A39" s="171" t="s">
        <v>135</v>
      </c>
      <c r="B39" s="172" t="s">
        <v>136</v>
      </c>
      <c r="C39" s="171" t="s">
        <v>137</v>
      </c>
      <c r="D39" s="173" t="s">
        <v>12</v>
      </c>
      <c r="E39" s="171">
        <v>1</v>
      </c>
      <c r="F39" s="202">
        <f t="shared" si="29"/>
        <v>635.34</v>
      </c>
      <c r="G39" s="202">
        <f t="shared" si="30"/>
        <v>691.49</v>
      </c>
      <c r="H39" s="202">
        <f t="shared" si="31"/>
        <v>691.27</v>
      </c>
      <c r="I39" s="202">
        <f t="shared" si="32"/>
        <v>1169.95</v>
      </c>
      <c r="J39" s="181">
        <v>1117.1600000000001</v>
      </c>
      <c r="K39" s="204">
        <f t="shared" si="35"/>
        <v>56</v>
      </c>
      <c r="L39" s="204">
        <f t="shared" si="36"/>
        <v>76</v>
      </c>
      <c r="M39" s="204">
        <f t="shared" si="33"/>
        <v>79</v>
      </c>
      <c r="N39" s="204">
        <f t="shared" si="34"/>
        <v>67</v>
      </c>
      <c r="O39" s="182">
        <v>53</v>
      </c>
      <c r="P39" s="208">
        <f t="shared" si="16"/>
        <v>11.345357142857143</v>
      </c>
      <c r="Q39" s="208">
        <f t="shared" si="17"/>
        <v>9.0985526315789471</v>
      </c>
      <c r="R39" s="208">
        <f t="shared" si="17"/>
        <v>8.7502531645569626</v>
      </c>
      <c r="S39" s="208">
        <f t="shared" si="17"/>
        <v>17.461940298507464</v>
      </c>
      <c r="T39" s="208">
        <f t="shared" si="17"/>
        <v>21.078490566037736</v>
      </c>
      <c r="U39" s="208">
        <f t="shared" si="10"/>
        <v>13.54691876070765</v>
      </c>
      <c r="V39" s="207" t="str">
        <f t="shared" si="18"/>
        <v>rising</v>
      </c>
      <c r="W39" s="207" t="str">
        <f t="shared" si="19"/>
        <v>falling</v>
      </c>
      <c r="X39" s="207" t="str">
        <f t="shared" si="20"/>
        <v>falling</v>
      </c>
      <c r="Y39" s="207" t="str">
        <f t="shared" si="11"/>
        <v>falling</v>
      </c>
      <c r="Z39" s="207" t="str">
        <f t="shared" si="12"/>
        <v>rising</v>
      </c>
      <c r="AA39" s="207" t="str">
        <f t="shared" si="13"/>
        <v>rising</v>
      </c>
    </row>
    <row r="40" spans="1:27" ht="15" customHeight="1" x14ac:dyDescent="0.3">
      <c r="A40" s="178" t="s">
        <v>143</v>
      </c>
      <c r="B40" s="179" t="s">
        <v>144</v>
      </c>
      <c r="C40" s="178" t="s">
        <v>27</v>
      </c>
      <c r="D40" s="173" t="s">
        <v>12</v>
      </c>
      <c r="E40" s="171">
        <v>1</v>
      </c>
      <c r="F40" s="202">
        <f t="shared" si="29"/>
        <v>876.9</v>
      </c>
      <c r="G40" s="202">
        <f t="shared" si="30"/>
        <v>939.07</v>
      </c>
      <c r="H40" s="202">
        <f t="shared" si="31"/>
        <v>1017.49</v>
      </c>
      <c r="I40" s="202">
        <f t="shared" si="32"/>
        <v>1090.45</v>
      </c>
      <c r="J40" s="181">
        <v>1142.48</v>
      </c>
      <c r="K40" s="204">
        <f t="shared" si="35"/>
        <v>25</v>
      </c>
      <c r="L40" s="204">
        <f t="shared" si="36"/>
        <v>55</v>
      </c>
      <c r="M40" s="204">
        <f t="shared" si="33"/>
        <v>91</v>
      </c>
      <c r="N40" s="204">
        <f t="shared" si="34"/>
        <v>81</v>
      </c>
      <c r="O40" s="180">
        <v>128</v>
      </c>
      <c r="P40" s="208">
        <f t="shared" si="16"/>
        <v>35.076000000000001</v>
      </c>
      <c r="Q40" s="208">
        <f t="shared" si="17"/>
        <v>17.074000000000002</v>
      </c>
      <c r="R40" s="208">
        <f t="shared" si="17"/>
        <v>11.181208791208791</v>
      </c>
      <c r="S40" s="208">
        <f t="shared" si="17"/>
        <v>13.462345679012346</v>
      </c>
      <c r="T40" s="208">
        <f t="shared" si="17"/>
        <v>8.9256250000000001</v>
      </c>
      <c r="U40" s="208">
        <f t="shared" si="10"/>
        <v>17.143835894044226</v>
      </c>
      <c r="V40" s="207" t="str">
        <f t="shared" si="18"/>
        <v>rising</v>
      </c>
      <c r="W40" s="207" t="str">
        <f t="shared" si="19"/>
        <v>falling</v>
      </c>
      <c r="X40" s="207" t="str">
        <f t="shared" si="20"/>
        <v>rising</v>
      </c>
      <c r="Y40" s="207" t="str">
        <f t="shared" si="11"/>
        <v>falling</v>
      </c>
      <c r="Z40" s="207" t="str">
        <f t="shared" si="12"/>
        <v>rising</v>
      </c>
      <c r="AA40" s="207" t="str">
        <f t="shared" si="13"/>
        <v>falling</v>
      </c>
    </row>
    <row r="41" spans="1:27" ht="15" customHeight="1" x14ac:dyDescent="0.3">
      <c r="A41" s="178" t="s">
        <v>145</v>
      </c>
      <c r="B41" s="179" t="s">
        <v>146</v>
      </c>
      <c r="C41" s="178" t="s">
        <v>147</v>
      </c>
      <c r="D41" s="173" t="s">
        <v>12</v>
      </c>
      <c r="E41" s="171">
        <v>1</v>
      </c>
      <c r="F41" s="202">
        <f t="shared" si="29"/>
        <v>2139.61</v>
      </c>
      <c r="G41" s="202">
        <f t="shared" si="30"/>
        <v>2242.14</v>
      </c>
      <c r="H41" s="202">
        <f t="shared" si="31"/>
        <v>2349.44</v>
      </c>
      <c r="I41" s="202">
        <f t="shared" si="32"/>
        <v>11154.55</v>
      </c>
      <c r="J41" s="181">
        <v>2492.52</v>
      </c>
      <c r="K41" s="204">
        <f t="shared" si="35"/>
        <v>1123</v>
      </c>
      <c r="L41" s="204">
        <f t="shared" si="36"/>
        <v>1268</v>
      </c>
      <c r="M41" s="204">
        <f t="shared" si="33"/>
        <v>974</v>
      </c>
      <c r="N41" s="204">
        <f t="shared" si="34"/>
        <v>127</v>
      </c>
      <c r="O41" s="182">
        <v>1465</v>
      </c>
      <c r="P41" s="208">
        <f t="shared" si="16"/>
        <v>1.9052626892252895</v>
      </c>
      <c r="Q41" s="208">
        <f t="shared" si="17"/>
        <v>1.7682492113564667</v>
      </c>
      <c r="R41" s="208">
        <f t="shared" si="17"/>
        <v>2.4121560574948666</v>
      </c>
      <c r="S41" s="208">
        <f t="shared" si="17"/>
        <v>87.831102362204717</v>
      </c>
      <c r="T41" s="208">
        <f t="shared" si="17"/>
        <v>1.7013788395904437</v>
      </c>
      <c r="U41" s="208">
        <f t="shared" si="10"/>
        <v>19.123629831974359</v>
      </c>
      <c r="V41" s="207" t="str">
        <f t="shared" si="18"/>
        <v>falling</v>
      </c>
      <c r="W41" s="207" t="str">
        <f t="shared" si="19"/>
        <v>falling</v>
      </c>
      <c r="X41" s="207" t="str">
        <f t="shared" si="20"/>
        <v>rising</v>
      </c>
      <c r="Y41" s="207" t="str">
        <f t="shared" si="11"/>
        <v>rising</v>
      </c>
      <c r="Z41" s="207" t="str">
        <f t="shared" si="12"/>
        <v>rising</v>
      </c>
      <c r="AA41" s="207" t="str">
        <f t="shared" si="13"/>
        <v>falling</v>
      </c>
    </row>
    <row r="42" spans="1:27" ht="15" customHeight="1" x14ac:dyDescent="0.3">
      <c r="A42" s="171" t="s">
        <v>152</v>
      </c>
      <c r="B42" s="172" t="s">
        <v>153</v>
      </c>
      <c r="C42" s="171" t="s">
        <v>154</v>
      </c>
      <c r="D42" s="173" t="s">
        <v>12</v>
      </c>
      <c r="E42" s="171">
        <v>1</v>
      </c>
      <c r="F42" s="202">
        <f t="shared" si="29"/>
        <v>1196.1099999999999</v>
      </c>
      <c r="G42" s="202">
        <f t="shared" si="30"/>
        <v>1264.54</v>
      </c>
      <c r="H42" s="202">
        <f t="shared" si="31"/>
        <v>1347.82</v>
      </c>
      <c r="I42" s="202">
        <f t="shared" si="32"/>
        <v>1347.82</v>
      </c>
      <c r="J42" s="199">
        <v>1392.62</v>
      </c>
      <c r="K42" s="204">
        <f t="shared" si="35"/>
        <v>4504</v>
      </c>
      <c r="L42" s="204">
        <f t="shared" si="36"/>
        <v>4148</v>
      </c>
      <c r="M42" s="204">
        <f t="shared" si="33"/>
        <v>6040</v>
      </c>
      <c r="N42" s="204">
        <f t="shared" si="34"/>
        <v>5634</v>
      </c>
      <c r="O42" s="182">
        <v>7540</v>
      </c>
      <c r="P42" s="208">
        <f t="shared" si="16"/>
        <v>0.26556616341030193</v>
      </c>
      <c r="Q42" s="208">
        <f t="shared" si="17"/>
        <v>0.30485535197685631</v>
      </c>
      <c r="R42" s="208">
        <f t="shared" si="17"/>
        <v>0.22314900662251655</v>
      </c>
      <c r="S42" s="208">
        <f t="shared" si="17"/>
        <v>0.23922967696130634</v>
      </c>
      <c r="T42" s="208">
        <f t="shared" si="17"/>
        <v>0.18469761273209548</v>
      </c>
      <c r="U42" s="208">
        <f t="shared" si="10"/>
        <v>0.24349956234061532</v>
      </c>
      <c r="V42" s="207" t="str">
        <f t="shared" si="18"/>
        <v>rising</v>
      </c>
      <c r="W42" s="207" t="str">
        <f t="shared" si="19"/>
        <v>falling</v>
      </c>
      <c r="X42" s="207" t="str">
        <f t="shared" si="20"/>
        <v>rising</v>
      </c>
      <c r="Y42" s="207" t="str">
        <f t="shared" si="11"/>
        <v>falling</v>
      </c>
      <c r="Z42" s="207" t="str">
        <f t="shared" si="12"/>
        <v>rising</v>
      </c>
      <c r="AA42" s="207" t="str">
        <f t="shared" si="13"/>
        <v>falling</v>
      </c>
    </row>
    <row r="43" spans="1:27" ht="15" customHeight="1" x14ac:dyDescent="0.3">
      <c r="A43" s="171" t="s">
        <v>159</v>
      </c>
      <c r="B43" s="172" t="s">
        <v>160</v>
      </c>
      <c r="C43" s="171" t="s">
        <v>161</v>
      </c>
      <c r="D43" s="173" t="s">
        <v>12</v>
      </c>
      <c r="E43" s="171">
        <v>1</v>
      </c>
      <c r="F43" s="202">
        <f t="shared" si="29"/>
        <v>873.01</v>
      </c>
      <c r="G43" s="202">
        <f t="shared" si="30"/>
        <v>987.1</v>
      </c>
      <c r="H43" s="202">
        <f t="shared" si="31"/>
        <v>1000.94</v>
      </c>
      <c r="I43" s="202">
        <f t="shared" si="32"/>
        <v>1223.94</v>
      </c>
      <c r="J43" s="181">
        <v>1149.26</v>
      </c>
      <c r="K43" s="204">
        <f t="shared" si="35"/>
        <v>160</v>
      </c>
      <c r="L43" s="204">
        <f t="shared" si="36"/>
        <v>193</v>
      </c>
      <c r="M43" s="204">
        <f t="shared" si="33"/>
        <v>156</v>
      </c>
      <c r="N43" s="204">
        <f t="shared" si="34"/>
        <v>185</v>
      </c>
      <c r="O43" s="182">
        <v>167</v>
      </c>
      <c r="P43" s="208">
        <f t="shared" si="16"/>
        <v>5.4563125000000001</v>
      </c>
      <c r="Q43" s="208">
        <f t="shared" si="17"/>
        <v>5.1145077720207253</v>
      </c>
      <c r="R43" s="208">
        <f t="shared" si="17"/>
        <v>6.4162820512820513</v>
      </c>
      <c r="S43" s="208">
        <f t="shared" si="17"/>
        <v>6.6158918918918923</v>
      </c>
      <c r="T43" s="208">
        <f t="shared" si="17"/>
        <v>6.8817964071856288</v>
      </c>
      <c r="U43" s="208">
        <f t="shared" si="10"/>
        <v>6.0969581244760596</v>
      </c>
      <c r="V43" s="207" t="str">
        <f t="shared" si="18"/>
        <v>falling</v>
      </c>
      <c r="W43" s="207" t="str">
        <f t="shared" si="19"/>
        <v>rising</v>
      </c>
      <c r="X43" s="207" t="str">
        <f t="shared" si="20"/>
        <v>falling</v>
      </c>
      <c r="Y43" s="207" t="str">
        <f t="shared" si="11"/>
        <v>rising</v>
      </c>
      <c r="Z43" s="207" t="str">
        <f t="shared" si="12"/>
        <v>rising</v>
      </c>
      <c r="AA43" s="207" t="str">
        <f t="shared" si="13"/>
        <v>rising</v>
      </c>
    </row>
    <row r="44" spans="1:27" ht="15" customHeight="1" x14ac:dyDescent="0.3">
      <c r="A44" s="171" t="s">
        <v>164</v>
      </c>
      <c r="B44" s="172" t="s">
        <v>165</v>
      </c>
      <c r="C44" s="171" t="s">
        <v>166</v>
      </c>
      <c r="D44" s="173" t="s">
        <v>12</v>
      </c>
      <c r="E44" s="171">
        <v>1</v>
      </c>
      <c r="F44" s="202">
        <f t="shared" si="29"/>
        <v>1161.52</v>
      </c>
      <c r="G44" s="202">
        <f t="shared" si="30"/>
        <v>1304.3800000000001</v>
      </c>
      <c r="H44" s="202">
        <f t="shared" si="31"/>
        <v>1382.83</v>
      </c>
      <c r="I44" s="202">
        <f t="shared" si="32"/>
        <v>1707.9</v>
      </c>
      <c r="J44" s="181">
        <v>1605.88</v>
      </c>
      <c r="K44" s="204">
        <f t="shared" si="35"/>
        <v>297</v>
      </c>
      <c r="L44" s="204">
        <f t="shared" si="36"/>
        <v>194</v>
      </c>
      <c r="M44" s="204">
        <f t="shared" si="33"/>
        <v>274</v>
      </c>
      <c r="N44" s="204">
        <f t="shared" si="34"/>
        <v>433</v>
      </c>
      <c r="O44" s="182">
        <v>366</v>
      </c>
      <c r="P44" s="208">
        <f t="shared" si="16"/>
        <v>3.9108417508417506</v>
      </c>
      <c r="Q44" s="208">
        <f t="shared" si="17"/>
        <v>6.723608247422681</v>
      </c>
      <c r="R44" s="208">
        <f t="shared" si="17"/>
        <v>5.0468248175182477</v>
      </c>
      <c r="S44" s="208">
        <f t="shared" si="17"/>
        <v>3.9443418013856815</v>
      </c>
      <c r="T44" s="208">
        <f t="shared" si="17"/>
        <v>4.3876502732240441</v>
      </c>
      <c r="U44" s="208">
        <f t="shared" si="10"/>
        <v>4.8026533780784808</v>
      </c>
      <c r="V44" s="207" t="str">
        <f t="shared" si="18"/>
        <v>rising</v>
      </c>
      <c r="W44" s="207" t="str">
        <f t="shared" si="19"/>
        <v>rising</v>
      </c>
      <c r="X44" s="207" t="str">
        <f t="shared" si="20"/>
        <v>falling</v>
      </c>
      <c r="Y44" s="207" t="str">
        <f t="shared" si="11"/>
        <v>falling</v>
      </c>
      <c r="Z44" s="207" t="str">
        <f t="shared" si="12"/>
        <v>falling</v>
      </c>
      <c r="AA44" s="207" t="str">
        <f t="shared" si="13"/>
        <v>rising</v>
      </c>
    </row>
    <row r="45" spans="1:27" ht="15" customHeight="1" x14ac:dyDescent="0.3">
      <c r="A45" s="171" t="s">
        <v>167</v>
      </c>
      <c r="B45" s="172" t="s">
        <v>168</v>
      </c>
      <c r="C45" s="171" t="s">
        <v>169</v>
      </c>
      <c r="D45" s="173" t="s">
        <v>12</v>
      </c>
      <c r="E45" s="171">
        <v>1</v>
      </c>
      <c r="F45" s="202">
        <f t="shared" si="29"/>
        <v>0</v>
      </c>
      <c r="G45" s="202">
        <f t="shared" si="30"/>
        <v>1191.08</v>
      </c>
      <c r="H45" s="202">
        <f t="shared" si="31"/>
        <v>1323.14</v>
      </c>
      <c r="I45" s="202">
        <f t="shared" si="32"/>
        <v>1665.91</v>
      </c>
      <c r="J45" s="181">
        <v>1565.83</v>
      </c>
      <c r="K45" s="204"/>
      <c r="L45" s="204">
        <f t="shared" si="36"/>
        <v>119</v>
      </c>
      <c r="M45" s="204">
        <f t="shared" si="33"/>
        <v>126</v>
      </c>
      <c r="N45" s="204">
        <f t="shared" si="34"/>
        <v>58</v>
      </c>
      <c r="O45" s="182">
        <v>31</v>
      </c>
      <c r="P45" s="208"/>
      <c r="Q45" s="208">
        <f t="shared" si="17"/>
        <v>10.0090756302521</v>
      </c>
      <c r="R45" s="208">
        <f t="shared" si="17"/>
        <v>10.501111111111111</v>
      </c>
      <c r="S45" s="208">
        <f t="shared" si="17"/>
        <v>28.722586206896555</v>
      </c>
      <c r="T45" s="208">
        <f t="shared" si="17"/>
        <v>50.51064516129032</v>
      </c>
      <c r="U45" s="208">
        <f t="shared" si="10"/>
        <v>24.935854527387519</v>
      </c>
      <c r="V45" s="207" t="str">
        <f t="shared" si="18"/>
        <v>rising</v>
      </c>
      <c r="W45" s="207" t="str">
        <f t="shared" si="19"/>
        <v>falling</v>
      </c>
      <c r="X45" s="207" t="str">
        <f t="shared" si="20"/>
        <v>falling</v>
      </c>
      <c r="Y45" s="207" t="str">
        <f t="shared" si="11"/>
        <v>rising</v>
      </c>
      <c r="Z45" s="207" t="str">
        <f t="shared" si="12"/>
        <v>rising</v>
      </c>
      <c r="AA45" s="207" t="str">
        <f t="shared" si="13"/>
        <v>rising</v>
      </c>
    </row>
    <row r="46" spans="1:27" ht="15" customHeight="1" x14ac:dyDescent="0.3">
      <c r="A46" s="171" t="s">
        <v>760</v>
      </c>
      <c r="B46" s="172" t="s">
        <v>9</v>
      </c>
      <c r="C46" s="171" t="s">
        <v>172</v>
      </c>
      <c r="D46" s="173" t="s">
        <v>12</v>
      </c>
      <c r="E46" s="185">
        <v>2</v>
      </c>
      <c r="F46" s="202">
        <f t="shared" si="29"/>
        <v>2043.68</v>
      </c>
      <c r="G46" s="202">
        <f t="shared" si="30"/>
        <v>2319.9499999999998</v>
      </c>
      <c r="H46" s="202">
        <f t="shared" si="31"/>
        <v>2723.15</v>
      </c>
      <c r="I46" s="202">
        <f t="shared" si="32"/>
        <v>3623.58</v>
      </c>
      <c r="J46" s="181">
        <v>3525.2</v>
      </c>
      <c r="K46" s="204">
        <f t="shared" si="35"/>
        <v>1574</v>
      </c>
      <c r="L46" s="204">
        <f t="shared" si="36"/>
        <v>2000</v>
      </c>
      <c r="M46" s="204">
        <f t="shared" si="33"/>
        <v>1726</v>
      </c>
      <c r="N46" s="204">
        <f t="shared" si="34"/>
        <v>1448</v>
      </c>
      <c r="O46" s="186">
        <v>1065</v>
      </c>
      <c r="P46" s="208">
        <f t="shared" si="16"/>
        <v>1.2983989834815757</v>
      </c>
      <c r="Q46" s="208">
        <f t="shared" si="17"/>
        <v>1.159975</v>
      </c>
      <c r="R46" s="208">
        <f t="shared" si="17"/>
        <v>1.5777230590961762</v>
      </c>
      <c r="S46" s="208">
        <f t="shared" si="17"/>
        <v>2.5024723756906075</v>
      </c>
      <c r="T46" s="208">
        <f t="shared" si="17"/>
        <v>3.3100469483568071</v>
      </c>
      <c r="U46" s="208">
        <f t="shared" si="10"/>
        <v>1.9697232733250332</v>
      </c>
      <c r="V46" s="207" t="str">
        <f t="shared" si="18"/>
        <v>falling</v>
      </c>
      <c r="W46" s="207" t="str">
        <f t="shared" si="19"/>
        <v>falling</v>
      </c>
      <c r="X46" s="207" t="str">
        <f t="shared" si="20"/>
        <v>falling</v>
      </c>
      <c r="Y46" s="207" t="str">
        <f t="shared" si="11"/>
        <v>rising</v>
      </c>
      <c r="Z46" s="207" t="str">
        <f t="shared" si="12"/>
        <v>rising</v>
      </c>
      <c r="AA46" s="207" t="str">
        <f t="shared" si="13"/>
        <v>rising</v>
      </c>
    </row>
    <row r="47" spans="1:27" ht="15" customHeight="1" x14ac:dyDescent="0.3">
      <c r="A47" s="178" t="s">
        <v>174</v>
      </c>
      <c r="B47" s="179" t="s">
        <v>175</v>
      </c>
      <c r="C47" s="178" t="s">
        <v>27</v>
      </c>
      <c r="D47" s="173" t="s">
        <v>12</v>
      </c>
      <c r="E47" s="171">
        <v>1</v>
      </c>
      <c r="F47" s="202">
        <f t="shared" si="29"/>
        <v>3728.95</v>
      </c>
      <c r="G47" s="202">
        <f t="shared" si="30"/>
        <v>4072.69</v>
      </c>
      <c r="H47" s="202">
        <f t="shared" si="31"/>
        <v>4447.2800000000007</v>
      </c>
      <c r="I47" s="202">
        <f t="shared" si="32"/>
        <v>4714.03</v>
      </c>
      <c r="J47" s="181">
        <v>4985.47</v>
      </c>
      <c r="K47" s="204">
        <f t="shared" si="35"/>
        <v>976</v>
      </c>
      <c r="L47" s="204">
        <f t="shared" si="36"/>
        <v>827</v>
      </c>
      <c r="M47" s="204">
        <f t="shared" si="33"/>
        <v>746</v>
      </c>
      <c r="N47" s="204">
        <f t="shared" si="34"/>
        <v>789</v>
      </c>
      <c r="O47" s="182">
        <v>863</v>
      </c>
      <c r="P47" s="208">
        <f t="shared" si="16"/>
        <v>3.8206454918032784</v>
      </c>
      <c r="Q47" s="208">
        <f t="shared" si="17"/>
        <v>4.9246553808948006</v>
      </c>
      <c r="R47" s="208">
        <f t="shared" si="17"/>
        <v>5.9615013404825747</v>
      </c>
      <c r="S47" s="208">
        <f t="shared" si="17"/>
        <v>5.9746894803548791</v>
      </c>
      <c r="T47" s="208">
        <f t="shared" si="17"/>
        <v>5.7769061413673235</v>
      </c>
      <c r="U47" s="208">
        <f t="shared" si="10"/>
        <v>5.2916795669805712</v>
      </c>
      <c r="V47" s="207" t="str">
        <f t="shared" si="18"/>
        <v>falling</v>
      </c>
      <c r="W47" s="207" t="str">
        <f t="shared" si="19"/>
        <v>rising</v>
      </c>
      <c r="X47" s="207" t="str">
        <f t="shared" si="20"/>
        <v>rising</v>
      </c>
      <c r="Y47" s="207" t="str">
        <f t="shared" si="11"/>
        <v>rising</v>
      </c>
      <c r="Z47" s="207" t="str">
        <f t="shared" si="12"/>
        <v>rising</v>
      </c>
      <c r="AA47" s="207" t="str">
        <f t="shared" si="13"/>
        <v>falling</v>
      </c>
    </row>
    <row r="48" spans="1:27" ht="15" customHeight="1" x14ac:dyDescent="0.3">
      <c r="A48" s="178" t="s">
        <v>179</v>
      </c>
      <c r="B48" s="179" t="s">
        <v>180</v>
      </c>
      <c r="C48" s="178" t="s">
        <v>147</v>
      </c>
      <c r="D48" s="173" t="s">
        <v>12</v>
      </c>
      <c r="E48" s="171">
        <v>1</v>
      </c>
      <c r="F48" s="202">
        <f t="shared" si="29"/>
        <v>9887.76</v>
      </c>
      <c r="G48" s="202">
        <f t="shared" si="30"/>
        <v>10361.57</v>
      </c>
      <c r="H48" s="202">
        <f t="shared" si="31"/>
        <v>10857.47</v>
      </c>
      <c r="I48" s="202">
        <f t="shared" si="32"/>
        <v>2448.56</v>
      </c>
      <c r="J48" s="181">
        <v>11518.69</v>
      </c>
      <c r="K48" s="204">
        <f t="shared" si="35"/>
        <v>1646</v>
      </c>
      <c r="L48" s="204">
        <f t="shared" si="36"/>
        <v>2648</v>
      </c>
      <c r="M48" s="204">
        <f t="shared" si="33"/>
        <v>2011</v>
      </c>
      <c r="N48" s="204">
        <f t="shared" si="34"/>
        <v>2395</v>
      </c>
      <c r="O48" s="180">
        <v>2671</v>
      </c>
      <c r="P48" s="208">
        <f t="shared" si="16"/>
        <v>6.0071445929526126</v>
      </c>
      <c r="Q48" s="208">
        <f t="shared" si="17"/>
        <v>3.912979607250755</v>
      </c>
      <c r="R48" s="208">
        <f t="shared" si="17"/>
        <v>5.3990402784684237</v>
      </c>
      <c r="S48" s="208">
        <f t="shared" si="17"/>
        <v>1.0223632567849688</v>
      </c>
      <c r="T48" s="208">
        <f t="shared" si="17"/>
        <v>4.3125009359790338</v>
      </c>
      <c r="U48" s="208">
        <f t="shared" si="10"/>
        <v>4.1308057342871587</v>
      </c>
      <c r="V48" s="207" t="str">
        <f t="shared" si="18"/>
        <v>falling</v>
      </c>
      <c r="W48" s="207" t="str">
        <f t="shared" si="19"/>
        <v>rising</v>
      </c>
      <c r="X48" s="207" t="str">
        <f t="shared" si="20"/>
        <v>rising</v>
      </c>
      <c r="Y48" s="207" t="str">
        <f t="shared" si="11"/>
        <v>rising</v>
      </c>
      <c r="Z48" s="207" t="str">
        <f t="shared" si="12"/>
        <v>falling</v>
      </c>
      <c r="AA48" s="207" t="str">
        <f t="shared" si="13"/>
        <v>rising</v>
      </c>
    </row>
    <row r="49" spans="1:27" ht="15" customHeight="1" x14ac:dyDescent="0.3">
      <c r="A49" s="178" t="s">
        <v>183</v>
      </c>
      <c r="B49" s="179" t="s">
        <v>184</v>
      </c>
      <c r="C49" s="178" t="s">
        <v>27</v>
      </c>
      <c r="D49" s="173" t="s">
        <v>12</v>
      </c>
      <c r="E49" s="171">
        <v>1</v>
      </c>
      <c r="F49" s="202">
        <f t="shared" si="29"/>
        <v>12328.24</v>
      </c>
      <c r="G49" s="202">
        <f t="shared" si="30"/>
        <v>11093.17</v>
      </c>
      <c r="H49" s="202">
        <f t="shared" si="31"/>
        <v>10072.57</v>
      </c>
      <c r="I49" s="202">
        <f t="shared" si="32"/>
        <v>9325.61</v>
      </c>
      <c r="J49" s="181">
        <v>8616.7099999999991</v>
      </c>
      <c r="K49" s="204">
        <f t="shared" si="35"/>
        <v>818</v>
      </c>
      <c r="L49" s="204">
        <f t="shared" si="36"/>
        <v>958</v>
      </c>
      <c r="M49" s="204">
        <f t="shared" si="33"/>
        <v>778</v>
      </c>
      <c r="N49" s="204">
        <f t="shared" si="34"/>
        <v>708</v>
      </c>
      <c r="O49" s="180">
        <v>683</v>
      </c>
      <c r="P49" s="208">
        <f t="shared" si="16"/>
        <v>15.07119804400978</v>
      </c>
      <c r="Q49" s="208">
        <f t="shared" si="17"/>
        <v>11.579509394572025</v>
      </c>
      <c r="R49" s="208">
        <f t="shared" si="17"/>
        <v>12.946748071979433</v>
      </c>
      <c r="S49" s="208">
        <f t="shared" si="17"/>
        <v>13.171765536723164</v>
      </c>
      <c r="T49" s="208">
        <f t="shared" si="17"/>
        <v>12.615973645680819</v>
      </c>
      <c r="U49" s="208">
        <f t="shared" si="10"/>
        <v>13.077038938593045</v>
      </c>
      <c r="V49" s="207" t="str">
        <f t="shared" si="18"/>
        <v>falling</v>
      </c>
      <c r="W49" s="207" t="str">
        <f t="shared" si="19"/>
        <v>falling</v>
      </c>
      <c r="X49" s="207" t="str">
        <f t="shared" si="20"/>
        <v>falling</v>
      </c>
      <c r="Y49" s="207" t="str">
        <f t="shared" si="11"/>
        <v>rising</v>
      </c>
      <c r="Z49" s="207" t="str">
        <f t="shared" si="12"/>
        <v>rising</v>
      </c>
      <c r="AA49" s="207" t="str">
        <f t="shared" si="13"/>
        <v>falling</v>
      </c>
    </row>
    <row r="50" spans="1:27" ht="15" customHeight="1" x14ac:dyDescent="0.3">
      <c r="A50" s="178" t="s">
        <v>187</v>
      </c>
      <c r="B50" s="179" t="s">
        <v>188</v>
      </c>
      <c r="C50" s="178" t="s">
        <v>27</v>
      </c>
      <c r="D50" s="173" t="s">
        <v>12</v>
      </c>
      <c r="E50" s="171">
        <v>1</v>
      </c>
      <c r="F50" s="202">
        <f t="shared" si="29"/>
        <v>3563.89</v>
      </c>
      <c r="G50" s="202">
        <f t="shared" si="30"/>
        <v>3803.18</v>
      </c>
      <c r="H50" s="202">
        <f t="shared" si="31"/>
        <v>4038.98</v>
      </c>
      <c r="I50" s="202">
        <f t="shared" si="32"/>
        <v>4182.53</v>
      </c>
      <c r="J50" s="181">
        <v>4342.16</v>
      </c>
      <c r="K50" s="204">
        <f t="shared" si="35"/>
        <v>349</v>
      </c>
      <c r="L50" s="204">
        <f t="shared" si="36"/>
        <v>179</v>
      </c>
      <c r="M50" s="204">
        <f t="shared" si="33"/>
        <v>170</v>
      </c>
      <c r="N50" s="204">
        <f t="shared" si="34"/>
        <v>169</v>
      </c>
      <c r="O50" s="182">
        <v>126</v>
      </c>
      <c r="P50" s="208">
        <f t="shared" si="16"/>
        <v>10.211719197707737</v>
      </c>
      <c r="Q50" s="208">
        <f t="shared" si="17"/>
        <v>21.246815642458099</v>
      </c>
      <c r="R50" s="208">
        <f t="shared" si="17"/>
        <v>23.758705882352942</v>
      </c>
      <c r="S50" s="208">
        <f t="shared" si="17"/>
        <v>24.74869822485207</v>
      </c>
      <c r="T50" s="208">
        <f t="shared" si="17"/>
        <v>34.461587301587301</v>
      </c>
      <c r="U50" s="208">
        <f t="shared" si="10"/>
        <v>22.885505249791631</v>
      </c>
      <c r="V50" s="207" t="str">
        <f t="shared" si="18"/>
        <v>falling</v>
      </c>
      <c r="W50" s="207" t="str">
        <f t="shared" si="19"/>
        <v>falling</v>
      </c>
      <c r="X50" s="207" t="str">
        <f t="shared" si="20"/>
        <v>falling</v>
      </c>
      <c r="Y50" s="207" t="str">
        <f t="shared" si="11"/>
        <v>rising</v>
      </c>
      <c r="Z50" s="207" t="str">
        <f t="shared" si="12"/>
        <v>rising</v>
      </c>
      <c r="AA50" s="207" t="str">
        <f t="shared" si="13"/>
        <v>rising</v>
      </c>
    </row>
    <row r="51" spans="1:27" ht="15" customHeight="1" x14ac:dyDescent="0.3">
      <c r="A51" s="171" t="s">
        <v>189</v>
      </c>
      <c r="B51" s="172" t="s">
        <v>190</v>
      </c>
      <c r="C51" s="171" t="s">
        <v>161</v>
      </c>
      <c r="D51" s="173" t="s">
        <v>12</v>
      </c>
      <c r="E51" s="171">
        <v>1</v>
      </c>
      <c r="F51" s="202">
        <f t="shared" si="29"/>
        <v>606.20000000000005</v>
      </c>
      <c r="G51" s="202">
        <f t="shared" si="30"/>
        <v>683.08</v>
      </c>
      <c r="H51" s="202">
        <f t="shared" si="31"/>
        <v>692.64</v>
      </c>
      <c r="I51" s="202">
        <f t="shared" si="32"/>
        <v>846.95</v>
      </c>
      <c r="J51" s="181">
        <v>809.32</v>
      </c>
      <c r="K51" s="204">
        <f t="shared" si="35"/>
        <v>257</v>
      </c>
      <c r="L51" s="204">
        <f t="shared" si="36"/>
        <v>228</v>
      </c>
      <c r="M51" s="204">
        <f t="shared" si="33"/>
        <v>227</v>
      </c>
      <c r="N51" s="204">
        <f t="shared" si="34"/>
        <v>225</v>
      </c>
      <c r="O51" s="180">
        <v>148</v>
      </c>
      <c r="P51" s="208">
        <f t="shared" si="16"/>
        <v>2.3587548638132296</v>
      </c>
      <c r="Q51" s="208">
        <f t="shared" si="17"/>
        <v>2.9959649122807019</v>
      </c>
      <c r="R51" s="208">
        <f t="shared" si="17"/>
        <v>3.0512775330396473</v>
      </c>
      <c r="S51" s="208">
        <f t="shared" si="17"/>
        <v>3.7642222222222226</v>
      </c>
      <c r="T51" s="208">
        <f t="shared" si="17"/>
        <v>5.4683783783783788</v>
      </c>
      <c r="U51" s="208">
        <f t="shared" si="10"/>
        <v>3.5277195819468359</v>
      </c>
      <c r="V51" s="207" t="str">
        <f t="shared" si="18"/>
        <v>falling</v>
      </c>
      <c r="W51" s="207" t="str">
        <f t="shared" si="19"/>
        <v>falling</v>
      </c>
      <c r="X51" s="207" t="str">
        <f t="shared" si="20"/>
        <v>falling</v>
      </c>
      <c r="Y51" s="207" t="str">
        <f t="shared" si="11"/>
        <v>rising</v>
      </c>
      <c r="Z51" s="207" t="str">
        <f t="shared" si="12"/>
        <v>rising</v>
      </c>
      <c r="AA51" s="207" t="str">
        <f t="shared" si="13"/>
        <v>rising</v>
      </c>
    </row>
    <row r="52" spans="1:27" ht="15" customHeight="1" x14ac:dyDescent="0.3">
      <c r="A52" s="178" t="s">
        <v>193</v>
      </c>
      <c r="B52" s="179" t="s">
        <v>194</v>
      </c>
      <c r="C52" s="178" t="s">
        <v>27</v>
      </c>
      <c r="D52" s="173" t="s">
        <v>12</v>
      </c>
      <c r="E52" s="171">
        <v>1</v>
      </c>
      <c r="F52" s="202">
        <f t="shared" si="29"/>
        <v>2653.24</v>
      </c>
      <c r="G52" s="202">
        <f t="shared" si="30"/>
        <v>2791.45</v>
      </c>
      <c r="H52" s="202">
        <f t="shared" si="31"/>
        <v>2965.18</v>
      </c>
      <c r="I52" s="202">
        <f t="shared" si="32"/>
        <v>3084.74</v>
      </c>
      <c r="J52" s="181">
        <v>2970.12</v>
      </c>
      <c r="K52" s="204">
        <f t="shared" si="35"/>
        <v>395</v>
      </c>
      <c r="L52" s="204">
        <f t="shared" si="36"/>
        <v>323</v>
      </c>
      <c r="M52" s="204">
        <f t="shared" si="33"/>
        <v>714</v>
      </c>
      <c r="N52" s="204">
        <f t="shared" si="34"/>
        <v>786</v>
      </c>
      <c r="O52" s="182">
        <v>612</v>
      </c>
      <c r="P52" s="208">
        <f t="shared" si="16"/>
        <v>6.7170632911392403</v>
      </c>
      <c r="Q52" s="208">
        <f t="shared" si="17"/>
        <v>8.6422600619195045</v>
      </c>
      <c r="R52" s="208">
        <f t="shared" si="17"/>
        <v>4.1529131652661064</v>
      </c>
      <c r="S52" s="208">
        <f t="shared" si="17"/>
        <v>3.9246055979643764</v>
      </c>
      <c r="T52" s="208">
        <f t="shared" si="17"/>
        <v>4.8531372549019602</v>
      </c>
      <c r="U52" s="208">
        <f t="shared" si="10"/>
        <v>5.657995874238237</v>
      </c>
      <c r="V52" s="207" t="str">
        <f t="shared" si="18"/>
        <v>rising</v>
      </c>
      <c r="W52" s="207" t="str">
        <f t="shared" si="19"/>
        <v>rising</v>
      </c>
      <c r="X52" s="207" t="str">
        <f t="shared" si="20"/>
        <v>falling</v>
      </c>
      <c r="Y52" s="207" t="str">
        <f t="shared" si="11"/>
        <v>falling</v>
      </c>
      <c r="Z52" s="207" t="str">
        <f t="shared" si="12"/>
        <v>falling</v>
      </c>
      <c r="AA52" s="207" t="str">
        <f t="shared" si="13"/>
        <v>rising</v>
      </c>
    </row>
    <row r="53" spans="1:27" ht="15" customHeight="1" x14ac:dyDescent="0.3">
      <c r="A53" s="171" t="s">
        <v>203</v>
      </c>
      <c r="B53" s="172" t="s">
        <v>204</v>
      </c>
      <c r="C53" s="171" t="s">
        <v>205</v>
      </c>
      <c r="D53" s="173" t="s">
        <v>12</v>
      </c>
      <c r="E53" s="171">
        <v>1</v>
      </c>
      <c r="F53" s="202">
        <f t="shared" si="29"/>
        <v>607.05999999999995</v>
      </c>
      <c r="G53" s="202">
        <f t="shared" si="30"/>
        <v>688.31</v>
      </c>
      <c r="H53" s="202">
        <f t="shared" si="31"/>
        <v>749.08</v>
      </c>
      <c r="I53" s="202">
        <f t="shared" si="32"/>
        <v>961.94</v>
      </c>
      <c r="J53" s="181">
        <v>908.54</v>
      </c>
      <c r="K53" s="204">
        <f t="shared" si="35"/>
        <v>759</v>
      </c>
      <c r="L53" s="204">
        <f t="shared" si="36"/>
        <v>714</v>
      </c>
      <c r="M53" s="204">
        <f t="shared" si="33"/>
        <v>912</v>
      </c>
      <c r="N53" s="204">
        <f t="shared" si="34"/>
        <v>359</v>
      </c>
      <c r="O53" s="180">
        <v>405</v>
      </c>
      <c r="P53" s="208">
        <f t="shared" si="16"/>
        <v>0.79981554677206845</v>
      </c>
      <c r="Q53" s="208">
        <f t="shared" si="17"/>
        <v>0.96401960784313723</v>
      </c>
      <c r="R53" s="208">
        <f t="shared" si="17"/>
        <v>0.82135964912280701</v>
      </c>
      <c r="S53" s="208">
        <f t="shared" si="17"/>
        <v>2.6794986072423401</v>
      </c>
      <c r="T53" s="208">
        <f t="shared" si="17"/>
        <v>2.2433086419753088</v>
      </c>
      <c r="U53" s="208">
        <f t="shared" si="10"/>
        <v>1.5016004105911325</v>
      </c>
      <c r="V53" s="207" t="str">
        <f t="shared" si="18"/>
        <v>rising</v>
      </c>
      <c r="W53" s="207" t="str">
        <f t="shared" si="19"/>
        <v>falling</v>
      </c>
      <c r="X53" s="207" t="str">
        <f t="shared" si="20"/>
        <v>rising</v>
      </c>
      <c r="Y53" s="207" t="str">
        <f t="shared" si="11"/>
        <v>falling</v>
      </c>
      <c r="Z53" s="207" t="str">
        <f t="shared" si="12"/>
        <v>rising</v>
      </c>
      <c r="AA53" s="207" t="str">
        <f t="shared" si="13"/>
        <v>falling</v>
      </c>
    </row>
    <row r="54" spans="1:27" ht="15" customHeight="1" x14ac:dyDescent="0.3">
      <c r="A54" s="178" t="s">
        <v>214</v>
      </c>
      <c r="B54" s="179" t="s">
        <v>215</v>
      </c>
      <c r="C54" s="178" t="s">
        <v>27</v>
      </c>
      <c r="D54" s="173" t="s">
        <v>12</v>
      </c>
      <c r="E54" s="171">
        <v>1</v>
      </c>
      <c r="F54" s="202">
        <f t="shared" si="29"/>
        <v>1894.49</v>
      </c>
      <c r="G54" s="202">
        <f t="shared" si="30"/>
        <v>2040.94</v>
      </c>
      <c r="H54" s="202">
        <f t="shared" si="31"/>
        <v>2207.6999999999998</v>
      </c>
      <c r="I54" s="202">
        <f t="shared" si="32"/>
        <v>2308.08</v>
      </c>
      <c r="J54" s="181">
        <v>2406.88</v>
      </c>
      <c r="K54" s="204">
        <f t="shared" si="35"/>
        <v>109</v>
      </c>
      <c r="L54" s="204">
        <f t="shared" si="36"/>
        <v>111</v>
      </c>
      <c r="M54" s="204">
        <f t="shared" si="33"/>
        <v>89</v>
      </c>
      <c r="N54" s="204">
        <f t="shared" si="34"/>
        <v>105</v>
      </c>
      <c r="O54" s="180">
        <v>80</v>
      </c>
      <c r="P54" s="208">
        <f t="shared" si="16"/>
        <v>17.380642201834863</v>
      </c>
      <c r="Q54" s="208">
        <f t="shared" si="17"/>
        <v>18.386846846846847</v>
      </c>
      <c r="R54" s="208">
        <f t="shared" si="17"/>
        <v>24.805617977528087</v>
      </c>
      <c r="S54" s="208">
        <f t="shared" si="17"/>
        <v>21.981714285714286</v>
      </c>
      <c r="T54" s="208">
        <f t="shared" si="17"/>
        <v>30.086000000000002</v>
      </c>
      <c r="U54" s="208">
        <f t="shared" si="10"/>
        <v>22.528164262384816</v>
      </c>
      <c r="V54" s="207" t="str">
        <f t="shared" si="18"/>
        <v>falling</v>
      </c>
      <c r="W54" s="207" t="str">
        <f t="shared" si="19"/>
        <v>rising</v>
      </c>
      <c r="X54" s="207" t="str">
        <f t="shared" si="20"/>
        <v>falling</v>
      </c>
      <c r="Y54" s="207" t="str">
        <f t="shared" si="11"/>
        <v>rising</v>
      </c>
      <c r="Z54" s="207" t="str">
        <f t="shared" si="12"/>
        <v>falling</v>
      </c>
      <c r="AA54" s="207" t="str">
        <f t="shared" si="13"/>
        <v>rising</v>
      </c>
    </row>
    <row r="55" spans="1:27" ht="15" customHeight="1" x14ac:dyDescent="0.3">
      <c r="A55" s="178" t="s">
        <v>218</v>
      </c>
      <c r="B55" s="179" t="s">
        <v>219</v>
      </c>
      <c r="C55" s="178" t="s">
        <v>27</v>
      </c>
      <c r="D55" s="173" t="s">
        <v>12</v>
      </c>
      <c r="E55" s="171">
        <v>1</v>
      </c>
      <c r="F55" s="202">
        <f t="shared" si="29"/>
        <v>2181.4699999999998</v>
      </c>
      <c r="G55" s="202">
        <f t="shared" si="30"/>
        <v>2361.9499999999998</v>
      </c>
      <c r="H55" s="202">
        <f t="shared" si="31"/>
        <v>2566.2600000000002</v>
      </c>
      <c r="I55" s="202">
        <f t="shared" si="32"/>
        <v>2695.04</v>
      </c>
      <c r="J55" s="181">
        <v>2836.64</v>
      </c>
      <c r="K55" s="204">
        <f t="shared" si="35"/>
        <v>215</v>
      </c>
      <c r="L55" s="204">
        <f t="shared" si="36"/>
        <v>224</v>
      </c>
      <c r="M55" s="204">
        <f t="shared" si="33"/>
        <v>319</v>
      </c>
      <c r="N55" s="204">
        <f t="shared" si="34"/>
        <v>316</v>
      </c>
      <c r="O55" s="180">
        <v>349</v>
      </c>
      <c r="P55" s="208">
        <f t="shared" si="16"/>
        <v>10.146372093023254</v>
      </c>
      <c r="Q55" s="208">
        <f t="shared" si="17"/>
        <v>10.544419642857141</v>
      </c>
      <c r="R55" s="208">
        <f t="shared" si="17"/>
        <v>8.0447021943573667</v>
      </c>
      <c r="S55" s="208">
        <f t="shared" si="17"/>
        <v>8.5286075949367088</v>
      </c>
      <c r="T55" s="208">
        <f t="shared" si="17"/>
        <v>8.1279083094555862</v>
      </c>
      <c r="U55" s="208">
        <f t="shared" si="10"/>
        <v>9.0784019669260108</v>
      </c>
      <c r="V55" s="207" t="str">
        <f t="shared" si="18"/>
        <v>rising</v>
      </c>
      <c r="W55" s="207" t="str">
        <f t="shared" si="19"/>
        <v>falling</v>
      </c>
      <c r="X55" s="207" t="str">
        <f t="shared" si="20"/>
        <v>rising</v>
      </c>
      <c r="Y55" s="207" t="str">
        <f t="shared" si="11"/>
        <v>falling</v>
      </c>
      <c r="Z55" s="207" t="str">
        <f t="shared" si="12"/>
        <v>rising</v>
      </c>
      <c r="AA55" s="207" t="str">
        <f t="shared" si="13"/>
        <v>falling</v>
      </c>
    </row>
    <row r="56" spans="1:27" ht="15" customHeight="1" x14ac:dyDescent="0.3">
      <c r="A56" s="178" t="s">
        <v>220</v>
      </c>
      <c r="B56" s="179" t="s">
        <v>221</v>
      </c>
      <c r="C56" s="178" t="s">
        <v>27</v>
      </c>
      <c r="D56" s="173" t="s">
        <v>12</v>
      </c>
      <c r="E56" s="171">
        <v>1</v>
      </c>
      <c r="F56" s="202">
        <f t="shared" si="29"/>
        <v>5627.2</v>
      </c>
      <c r="G56" s="202">
        <f t="shared" si="30"/>
        <v>5444.96</v>
      </c>
      <c r="H56" s="202">
        <f t="shared" si="31"/>
        <v>5326.8</v>
      </c>
      <c r="I56" s="202">
        <f t="shared" si="32"/>
        <v>5036.05</v>
      </c>
      <c r="J56" s="181">
        <v>4604.6499999999996</v>
      </c>
      <c r="K56" s="204">
        <f t="shared" si="35"/>
        <v>233</v>
      </c>
      <c r="L56" s="204">
        <f t="shared" si="36"/>
        <v>343</v>
      </c>
      <c r="M56" s="204">
        <f t="shared" si="33"/>
        <v>552</v>
      </c>
      <c r="N56" s="204">
        <f t="shared" si="34"/>
        <v>602</v>
      </c>
      <c r="O56" s="180">
        <v>1143</v>
      </c>
      <c r="P56" s="208">
        <f t="shared" si="16"/>
        <v>24.151072961373391</v>
      </c>
      <c r="Q56" s="208">
        <f t="shared" si="17"/>
        <v>15.874518950437318</v>
      </c>
      <c r="R56" s="208">
        <f t="shared" si="17"/>
        <v>9.65</v>
      </c>
      <c r="S56" s="208">
        <f t="shared" si="17"/>
        <v>8.3655315614617951</v>
      </c>
      <c r="T56" s="208">
        <f t="shared" si="17"/>
        <v>4.0285651793525803</v>
      </c>
      <c r="U56" s="208">
        <f t="shared" si="10"/>
        <v>12.413937730525017</v>
      </c>
      <c r="V56" s="207" t="str">
        <f t="shared" si="18"/>
        <v>rising</v>
      </c>
      <c r="W56" s="207" t="str">
        <f t="shared" si="19"/>
        <v>rising</v>
      </c>
      <c r="X56" s="207" t="str">
        <f t="shared" si="20"/>
        <v>rising</v>
      </c>
      <c r="Y56" s="207" t="str">
        <f t="shared" si="11"/>
        <v>falling</v>
      </c>
      <c r="Z56" s="207" t="str">
        <f t="shared" si="12"/>
        <v>falling</v>
      </c>
      <c r="AA56" s="207" t="str">
        <f t="shared" si="13"/>
        <v>falling</v>
      </c>
    </row>
    <row r="57" spans="1:27" ht="15" customHeight="1" x14ac:dyDescent="0.3">
      <c r="A57" s="178" t="s">
        <v>227</v>
      </c>
      <c r="B57" s="179" t="s">
        <v>228</v>
      </c>
      <c r="C57" s="178" t="s">
        <v>27</v>
      </c>
      <c r="D57" s="173" t="s">
        <v>12</v>
      </c>
      <c r="E57" s="171">
        <v>1</v>
      </c>
      <c r="F57" s="202">
        <f t="shared" si="29"/>
        <v>5687.22</v>
      </c>
      <c r="G57" s="202">
        <f t="shared" si="30"/>
        <v>6070.39</v>
      </c>
      <c r="H57" s="202">
        <f t="shared" si="31"/>
        <v>6505.74</v>
      </c>
      <c r="I57" s="202">
        <f t="shared" si="32"/>
        <v>6768.71</v>
      </c>
      <c r="J57" s="181">
        <v>7026.66</v>
      </c>
      <c r="K57" s="204">
        <f t="shared" si="35"/>
        <v>1101</v>
      </c>
      <c r="L57" s="204">
        <f t="shared" si="36"/>
        <v>1156</v>
      </c>
      <c r="M57" s="204">
        <f t="shared" si="33"/>
        <v>1459</v>
      </c>
      <c r="N57" s="204">
        <f t="shared" si="34"/>
        <v>1041</v>
      </c>
      <c r="O57" s="180">
        <v>790</v>
      </c>
      <c r="P57" s="208">
        <f t="shared" si="16"/>
        <v>5.1655040871934608</v>
      </c>
      <c r="Q57" s="208">
        <f t="shared" si="17"/>
        <v>5.2512024221453286</v>
      </c>
      <c r="R57" s="208">
        <f t="shared" si="17"/>
        <v>4.459040438656614</v>
      </c>
      <c r="S57" s="208">
        <f t="shared" si="17"/>
        <v>6.5021229586935636</v>
      </c>
      <c r="T57" s="208">
        <f t="shared" si="17"/>
        <v>8.8945063291139235</v>
      </c>
      <c r="U57" s="208">
        <f t="shared" si="10"/>
        <v>6.0544752471605774</v>
      </c>
      <c r="V57" s="207" t="str">
        <f t="shared" si="18"/>
        <v>rising</v>
      </c>
      <c r="W57" s="207" t="str">
        <f t="shared" si="19"/>
        <v>falling</v>
      </c>
      <c r="X57" s="207" t="str">
        <f t="shared" si="20"/>
        <v>falling</v>
      </c>
      <c r="Y57" s="207" t="str">
        <f t="shared" si="11"/>
        <v>falling</v>
      </c>
      <c r="Z57" s="207" t="str">
        <f t="shared" si="12"/>
        <v>rising</v>
      </c>
      <c r="AA57" s="207" t="str">
        <f t="shared" si="13"/>
        <v>rising</v>
      </c>
    </row>
    <row r="58" spans="1:27" ht="15" customHeight="1" x14ac:dyDescent="0.3">
      <c r="A58" s="178" t="s">
        <v>229</v>
      </c>
      <c r="B58" s="179" t="s">
        <v>230</v>
      </c>
      <c r="C58" s="178" t="s">
        <v>27</v>
      </c>
      <c r="D58" s="173" t="s">
        <v>12</v>
      </c>
      <c r="E58" s="171">
        <v>1</v>
      </c>
      <c r="F58" s="202">
        <f t="shared" si="29"/>
        <v>1805.4</v>
      </c>
      <c r="G58" s="202">
        <f t="shared" si="30"/>
        <v>1962.77</v>
      </c>
      <c r="H58" s="202">
        <f t="shared" si="31"/>
        <v>2143.86</v>
      </c>
      <c r="I58" s="202">
        <f t="shared" si="32"/>
        <v>2261.42</v>
      </c>
      <c r="J58" s="181">
        <v>2369.5100000000002</v>
      </c>
      <c r="K58" s="204">
        <f t="shared" si="35"/>
        <v>145</v>
      </c>
      <c r="L58" s="204">
        <f t="shared" si="36"/>
        <v>285</v>
      </c>
      <c r="M58" s="204">
        <f t="shared" si="33"/>
        <v>220</v>
      </c>
      <c r="N58" s="204">
        <f t="shared" si="34"/>
        <v>156</v>
      </c>
      <c r="O58" s="182">
        <v>170</v>
      </c>
      <c r="P58" s="208">
        <f t="shared" si="16"/>
        <v>12.451034482758621</v>
      </c>
      <c r="Q58" s="208">
        <f t="shared" si="17"/>
        <v>6.886912280701754</v>
      </c>
      <c r="R58" s="208">
        <f t="shared" si="17"/>
        <v>9.7448181818181823</v>
      </c>
      <c r="S58" s="208">
        <f t="shared" si="17"/>
        <v>14.496282051282051</v>
      </c>
      <c r="T58" s="208">
        <f t="shared" si="17"/>
        <v>13.938294117647061</v>
      </c>
      <c r="U58" s="208">
        <f t="shared" si="10"/>
        <v>11.503468222841533</v>
      </c>
      <c r="V58" s="207" t="str">
        <f t="shared" si="18"/>
        <v>falling</v>
      </c>
      <c r="W58" s="207" t="str">
        <f t="shared" si="19"/>
        <v>falling</v>
      </c>
      <c r="X58" s="207" t="str">
        <f t="shared" si="20"/>
        <v>rising</v>
      </c>
      <c r="Y58" s="207" t="str">
        <f t="shared" si="11"/>
        <v>rising</v>
      </c>
      <c r="Z58" s="207" t="str">
        <f t="shared" si="12"/>
        <v>rising</v>
      </c>
      <c r="AA58" s="207" t="str">
        <f t="shared" si="13"/>
        <v>falling</v>
      </c>
    </row>
    <row r="59" spans="1:27" ht="15" customHeight="1" x14ac:dyDescent="0.3">
      <c r="A59" s="171" t="s">
        <v>234</v>
      </c>
      <c r="B59" s="172" t="s">
        <v>235</v>
      </c>
      <c r="C59" s="171" t="s">
        <v>236</v>
      </c>
      <c r="D59" s="173" t="s">
        <v>12</v>
      </c>
      <c r="E59" s="171">
        <v>1</v>
      </c>
      <c r="F59" s="202">
        <f t="shared" si="29"/>
        <v>377.66</v>
      </c>
      <c r="G59" s="202">
        <f t="shared" si="30"/>
        <v>432.64</v>
      </c>
      <c r="H59" s="202">
        <f t="shared" si="31"/>
        <v>442.39</v>
      </c>
      <c r="I59" s="202">
        <f t="shared" si="32"/>
        <v>587.98</v>
      </c>
      <c r="J59" s="181">
        <v>554.41</v>
      </c>
      <c r="K59" s="204">
        <f t="shared" si="35"/>
        <v>223</v>
      </c>
      <c r="L59" s="204">
        <f t="shared" si="36"/>
        <v>258</v>
      </c>
      <c r="M59" s="204">
        <f t="shared" si="33"/>
        <v>193</v>
      </c>
      <c r="N59" s="204">
        <f t="shared" si="34"/>
        <v>225</v>
      </c>
      <c r="O59" s="182">
        <v>314</v>
      </c>
      <c r="P59" s="208">
        <f t="shared" si="16"/>
        <v>1.693542600896861</v>
      </c>
      <c r="Q59" s="208">
        <f t="shared" si="17"/>
        <v>1.6768992248062016</v>
      </c>
      <c r="R59" s="208">
        <f t="shared" si="17"/>
        <v>2.2921761658031086</v>
      </c>
      <c r="S59" s="208">
        <f t="shared" si="17"/>
        <v>2.6132444444444447</v>
      </c>
      <c r="T59" s="208">
        <f t="shared" si="17"/>
        <v>1.765636942675159</v>
      </c>
      <c r="U59" s="208">
        <f t="shared" si="10"/>
        <v>2.0082998757251551</v>
      </c>
      <c r="V59" s="207" t="str">
        <f t="shared" si="18"/>
        <v>falling</v>
      </c>
      <c r="W59" s="207" t="str">
        <f t="shared" si="19"/>
        <v>rising</v>
      </c>
      <c r="X59" s="207" t="str">
        <f t="shared" si="20"/>
        <v>rising</v>
      </c>
      <c r="Y59" s="207" t="str">
        <f t="shared" si="11"/>
        <v>rising</v>
      </c>
      <c r="Z59" s="207" t="str">
        <f t="shared" si="12"/>
        <v>rising</v>
      </c>
      <c r="AA59" s="207" t="str">
        <f t="shared" si="13"/>
        <v>falling</v>
      </c>
    </row>
    <row r="60" spans="1:27" ht="15" customHeight="1" x14ac:dyDescent="0.3">
      <c r="A60" s="171" t="s">
        <v>724</v>
      </c>
      <c r="B60" s="172" t="s">
        <v>9</v>
      </c>
      <c r="C60" s="171" t="s">
        <v>241</v>
      </c>
      <c r="D60" s="173" t="s">
        <v>12</v>
      </c>
      <c r="E60" s="171">
        <v>3</v>
      </c>
      <c r="F60" s="202">
        <f t="shared" si="29"/>
        <v>1564.45</v>
      </c>
      <c r="G60" s="202">
        <f t="shared" si="30"/>
        <v>1716.69</v>
      </c>
      <c r="H60" s="202">
        <f t="shared" si="31"/>
        <v>1611.18</v>
      </c>
      <c r="I60" s="202">
        <f t="shared" si="32"/>
        <v>2151.41</v>
      </c>
      <c r="J60" s="181">
        <v>1798.76</v>
      </c>
      <c r="K60" s="204">
        <f t="shared" si="35"/>
        <v>794</v>
      </c>
      <c r="L60" s="204">
        <f t="shared" si="36"/>
        <v>833</v>
      </c>
      <c r="M60" s="204">
        <f t="shared" si="33"/>
        <v>1561</v>
      </c>
      <c r="N60" s="204">
        <f t="shared" si="34"/>
        <v>1197</v>
      </c>
      <c r="O60" s="175">
        <v>1323</v>
      </c>
      <c r="P60" s="208">
        <f t="shared" si="16"/>
        <v>1.9703400503778339</v>
      </c>
      <c r="Q60" s="208">
        <f t="shared" si="17"/>
        <v>2.0608523409363748</v>
      </c>
      <c r="R60" s="208">
        <f t="shared" si="17"/>
        <v>1.0321460602178092</v>
      </c>
      <c r="S60" s="208">
        <f t="shared" si="17"/>
        <v>1.7973350041771092</v>
      </c>
      <c r="T60" s="208">
        <f t="shared" si="17"/>
        <v>1.3596069538926683</v>
      </c>
      <c r="U60" s="208">
        <f t="shared" si="10"/>
        <v>1.6440560819203589</v>
      </c>
      <c r="V60" s="207" t="str">
        <f t="shared" si="18"/>
        <v>rising</v>
      </c>
      <c r="W60" s="207" t="str">
        <f t="shared" si="19"/>
        <v>falling</v>
      </c>
      <c r="X60" s="207" t="str">
        <f t="shared" si="20"/>
        <v>rising</v>
      </c>
      <c r="Y60" s="207" t="str">
        <f t="shared" si="11"/>
        <v>falling</v>
      </c>
      <c r="Z60" s="207" t="str">
        <f t="shared" si="12"/>
        <v>rising</v>
      </c>
      <c r="AA60" s="207" t="str">
        <f t="shared" si="13"/>
        <v>falling</v>
      </c>
    </row>
    <row r="61" spans="1:27" ht="15" customHeight="1" x14ac:dyDescent="0.3">
      <c r="A61" s="178" t="s">
        <v>249</v>
      </c>
      <c r="B61" s="179" t="s">
        <v>250</v>
      </c>
      <c r="C61" s="178" t="s">
        <v>27</v>
      </c>
      <c r="D61" s="173" t="s">
        <v>12</v>
      </c>
      <c r="E61" s="171">
        <v>1</v>
      </c>
      <c r="F61" s="202">
        <f t="shared" si="29"/>
        <v>2939.27</v>
      </c>
      <c r="G61" s="202">
        <f t="shared" si="30"/>
        <v>2847.58</v>
      </c>
      <c r="H61" s="202">
        <f t="shared" si="31"/>
        <v>2915.42</v>
      </c>
      <c r="I61" s="202">
        <f t="shared" si="32"/>
        <v>3047.24</v>
      </c>
      <c r="J61" s="181">
        <v>3178.32</v>
      </c>
      <c r="K61" s="204">
        <f t="shared" si="35"/>
        <v>714</v>
      </c>
      <c r="L61" s="204">
        <f t="shared" si="36"/>
        <v>228</v>
      </c>
      <c r="M61" s="204">
        <f t="shared" si="33"/>
        <v>315</v>
      </c>
      <c r="N61" s="204">
        <f t="shared" si="34"/>
        <v>199</v>
      </c>
      <c r="O61" s="182">
        <v>305</v>
      </c>
      <c r="P61" s="208">
        <f t="shared" si="16"/>
        <v>4.1166246498599444</v>
      </c>
      <c r="Q61" s="208">
        <f t="shared" si="17"/>
        <v>12.48938596491228</v>
      </c>
      <c r="R61" s="208">
        <f t="shared" si="17"/>
        <v>9.255301587301588</v>
      </c>
      <c r="S61" s="208">
        <f t="shared" si="17"/>
        <v>15.312763819095476</v>
      </c>
      <c r="T61" s="208">
        <f t="shared" si="17"/>
        <v>10.420721311475411</v>
      </c>
      <c r="U61" s="208">
        <f t="shared" si="10"/>
        <v>10.318959466528939</v>
      </c>
      <c r="V61" s="207" t="str">
        <f t="shared" si="18"/>
        <v>rising</v>
      </c>
      <c r="W61" s="207" t="str">
        <f t="shared" si="19"/>
        <v>falling</v>
      </c>
      <c r="X61" s="207" t="str">
        <f t="shared" si="20"/>
        <v>rising</v>
      </c>
      <c r="Y61" s="207" t="str">
        <f t="shared" si="11"/>
        <v>falling</v>
      </c>
      <c r="Z61" s="207" t="str">
        <f t="shared" si="12"/>
        <v>rising</v>
      </c>
      <c r="AA61" s="207" t="str">
        <f t="shared" si="13"/>
        <v>falling</v>
      </c>
    </row>
    <row r="62" spans="1:27" ht="15" customHeight="1" x14ac:dyDescent="0.3">
      <c r="A62" s="187" t="s">
        <v>254</v>
      </c>
      <c r="B62" s="172" t="s">
        <v>255</v>
      </c>
      <c r="C62" s="187" t="s">
        <v>256</v>
      </c>
      <c r="D62" s="175" t="s">
        <v>12</v>
      </c>
      <c r="E62" s="175">
        <v>1</v>
      </c>
      <c r="F62" s="202">
        <f t="shared" si="29"/>
        <v>0</v>
      </c>
      <c r="G62" s="202">
        <f t="shared" si="30"/>
        <v>844.56</v>
      </c>
      <c r="H62" s="202">
        <f t="shared" si="31"/>
        <v>802.86</v>
      </c>
      <c r="I62" s="202">
        <f t="shared" si="32"/>
        <v>1040.48</v>
      </c>
      <c r="J62" s="181">
        <v>1028.1500000000001</v>
      </c>
      <c r="K62" s="204">
        <f t="shared" si="35"/>
        <v>34</v>
      </c>
      <c r="L62" s="204">
        <f t="shared" si="36"/>
        <v>0</v>
      </c>
      <c r="M62" s="204">
        <f t="shared" si="33"/>
        <v>16</v>
      </c>
      <c r="N62" s="204">
        <f t="shared" si="34"/>
        <v>41</v>
      </c>
      <c r="O62" s="180">
        <v>39</v>
      </c>
      <c r="P62" s="208">
        <f t="shared" si="16"/>
        <v>0</v>
      </c>
      <c r="Q62" s="208">
        <v>844.56</v>
      </c>
      <c r="R62" s="208">
        <f t="shared" si="17"/>
        <v>50.178750000000001</v>
      </c>
      <c r="S62" s="208">
        <f t="shared" si="17"/>
        <v>25.377560975609757</v>
      </c>
      <c r="T62" s="208">
        <f t="shared" si="17"/>
        <v>26.362820512820516</v>
      </c>
      <c r="U62" s="208">
        <f t="shared" si="10"/>
        <v>189.29582629768603</v>
      </c>
      <c r="V62" s="207" t="str">
        <f t="shared" si="18"/>
        <v>rising</v>
      </c>
      <c r="W62" s="207" t="str">
        <f t="shared" si="19"/>
        <v>rising</v>
      </c>
      <c r="X62" s="207" t="str">
        <f t="shared" si="20"/>
        <v>falling</v>
      </c>
      <c r="Y62" s="207" t="str">
        <f t="shared" si="11"/>
        <v>falling</v>
      </c>
      <c r="Z62" s="207" t="str">
        <f t="shared" si="12"/>
        <v>falling</v>
      </c>
      <c r="AA62" s="207" t="str">
        <f t="shared" si="13"/>
        <v>rising</v>
      </c>
    </row>
    <row r="63" spans="1:27" ht="15" customHeight="1" x14ac:dyDescent="0.3">
      <c r="A63" s="178" t="s">
        <v>267</v>
      </c>
      <c r="B63" s="179" t="s">
        <v>9</v>
      </c>
      <c r="C63" s="178" t="s">
        <v>27</v>
      </c>
      <c r="D63" s="173" t="s">
        <v>12</v>
      </c>
      <c r="E63" s="171">
        <v>2</v>
      </c>
      <c r="F63" s="202">
        <f t="shared" si="29"/>
        <v>1424.62</v>
      </c>
      <c r="G63" s="202">
        <f t="shared" si="30"/>
        <v>1515.74</v>
      </c>
      <c r="H63" s="202">
        <f t="shared" si="31"/>
        <v>1676.4099999999999</v>
      </c>
      <c r="I63" s="202">
        <f t="shared" si="32"/>
        <v>1761.01</v>
      </c>
      <c r="J63" s="181">
        <v>1836.52</v>
      </c>
      <c r="K63" s="204">
        <f t="shared" si="35"/>
        <v>409</v>
      </c>
      <c r="L63" s="204">
        <f t="shared" si="36"/>
        <v>425</v>
      </c>
      <c r="M63" s="204">
        <f t="shared" si="33"/>
        <v>551</v>
      </c>
      <c r="N63" s="204">
        <f t="shared" si="34"/>
        <v>363</v>
      </c>
      <c r="O63" s="186">
        <v>781</v>
      </c>
      <c r="P63" s="208">
        <f t="shared" si="16"/>
        <v>3.483178484107579</v>
      </c>
      <c r="Q63" s="208">
        <f t="shared" si="17"/>
        <v>3.5664470588235293</v>
      </c>
      <c r="R63" s="208">
        <f t="shared" si="17"/>
        <v>3.0424863883847548</v>
      </c>
      <c r="S63" s="208">
        <f t="shared" si="17"/>
        <v>4.8512672176308538</v>
      </c>
      <c r="T63" s="208">
        <f t="shared" si="17"/>
        <v>2.3514980793854035</v>
      </c>
      <c r="U63" s="208">
        <f t="shared" si="10"/>
        <v>3.4589754456664239</v>
      </c>
      <c r="V63" s="207" t="str">
        <f t="shared" si="18"/>
        <v>rising</v>
      </c>
      <c r="W63" s="207" t="str">
        <f t="shared" si="19"/>
        <v>falling</v>
      </c>
      <c r="X63" s="207" t="str">
        <f t="shared" si="20"/>
        <v>rising</v>
      </c>
      <c r="Y63" s="207" t="str">
        <f t="shared" si="11"/>
        <v>falling</v>
      </c>
      <c r="Z63" s="207" t="str">
        <f t="shared" si="12"/>
        <v>rising</v>
      </c>
      <c r="AA63" s="207" t="str">
        <f t="shared" si="13"/>
        <v>falling</v>
      </c>
    </row>
    <row r="64" spans="1:27" ht="15" customHeight="1" x14ac:dyDescent="0.3">
      <c r="A64" s="178" t="s">
        <v>269</v>
      </c>
      <c r="B64" s="179" t="s">
        <v>270</v>
      </c>
      <c r="C64" s="178" t="s">
        <v>27</v>
      </c>
      <c r="D64" s="173" t="s">
        <v>12</v>
      </c>
      <c r="E64" s="171">
        <v>1</v>
      </c>
      <c r="F64" s="202">
        <f t="shared" ref="F64:F95" si="37">VLOOKUP(A64, Science2017, 6, FALSE)</f>
        <v>1237.03</v>
      </c>
      <c r="G64" s="202">
        <f t="shared" ref="G64:G95" si="38">VLOOKUP(A64, Science2017, 7, FALSE)</f>
        <v>1363.08</v>
      </c>
      <c r="H64" s="202">
        <f t="shared" ref="H64:H95" si="39">VLOOKUP(A64, Science2017, 8, FALSE)</f>
        <v>1507.46</v>
      </c>
      <c r="I64" s="202">
        <f t="shared" ref="I64:I95" si="40">VLOOKUP(A64, Science2017, 9, FALSE)</f>
        <v>1616.48</v>
      </c>
      <c r="J64" s="181">
        <v>1725.31</v>
      </c>
      <c r="K64" s="204">
        <f t="shared" ref="K64:K95" si="41">VLOOKUP(A64, Science2017, 10, FALSE)</f>
        <v>510</v>
      </c>
      <c r="L64" s="204">
        <f t="shared" ref="L64:L95" si="42">VLOOKUP(A64, Science2017, 11, FALSE)</f>
        <v>623</v>
      </c>
      <c r="M64" s="204">
        <f t="shared" ref="M64:M95" si="43">VLOOKUP(A64, Science2017, 12, FALSE)</f>
        <v>885</v>
      </c>
      <c r="N64" s="204">
        <f t="shared" ref="N64:N95" si="44">VLOOKUP(A64, Science2017, 13, FALSE)</f>
        <v>1042</v>
      </c>
      <c r="O64" s="180">
        <v>927</v>
      </c>
      <c r="P64" s="208">
        <f t="shared" si="16"/>
        <v>2.4255490196078431</v>
      </c>
      <c r="Q64" s="208">
        <f t="shared" si="17"/>
        <v>2.1879293739967896</v>
      </c>
      <c r="R64" s="208">
        <f t="shared" si="17"/>
        <v>1.7033446327683617</v>
      </c>
      <c r="S64" s="208">
        <f t="shared" si="17"/>
        <v>1.5513243761996161</v>
      </c>
      <c r="T64" s="208">
        <f t="shared" si="17"/>
        <v>1.8611758360302049</v>
      </c>
      <c r="U64" s="208">
        <f t="shared" si="10"/>
        <v>1.945864647720563</v>
      </c>
      <c r="V64" s="207" t="str">
        <f t="shared" si="18"/>
        <v>rising</v>
      </c>
      <c r="W64" s="207" t="str">
        <f t="shared" si="19"/>
        <v>rising</v>
      </c>
      <c r="X64" s="207" t="str">
        <f t="shared" si="20"/>
        <v>falling</v>
      </c>
      <c r="Y64" s="207" t="str">
        <f t="shared" si="11"/>
        <v>falling</v>
      </c>
      <c r="Z64" s="207" t="str">
        <f t="shared" si="12"/>
        <v>falling</v>
      </c>
      <c r="AA64" s="207" t="str">
        <f t="shared" si="13"/>
        <v>rising</v>
      </c>
    </row>
    <row r="65" spans="1:27" ht="15" customHeight="1" x14ac:dyDescent="0.3">
      <c r="A65" s="178" t="s">
        <v>275</v>
      </c>
      <c r="B65" s="179" t="s">
        <v>276</v>
      </c>
      <c r="C65" s="178" t="s">
        <v>27</v>
      </c>
      <c r="D65" s="173" t="s">
        <v>12</v>
      </c>
      <c r="E65" s="171">
        <v>1</v>
      </c>
      <c r="F65" s="202">
        <f t="shared" si="37"/>
        <v>10132.69</v>
      </c>
      <c r="G65" s="202">
        <f t="shared" si="38"/>
        <v>10361.049999999999</v>
      </c>
      <c r="H65" s="202">
        <f t="shared" si="39"/>
        <v>10706.16</v>
      </c>
      <c r="I65" s="202">
        <f t="shared" si="40"/>
        <v>10695.08</v>
      </c>
      <c r="J65" s="181">
        <v>10558.22</v>
      </c>
      <c r="K65" s="204">
        <f t="shared" si="41"/>
        <v>1096</v>
      </c>
      <c r="L65" s="204">
        <f t="shared" si="42"/>
        <v>1273</v>
      </c>
      <c r="M65" s="204">
        <f t="shared" si="43"/>
        <v>1485</v>
      </c>
      <c r="N65" s="204">
        <f t="shared" si="44"/>
        <v>1104</v>
      </c>
      <c r="O65" s="180">
        <v>1019</v>
      </c>
      <c r="P65" s="208">
        <f t="shared" si="16"/>
        <v>9.2451551094890512</v>
      </c>
      <c r="Q65" s="208">
        <f t="shared" si="17"/>
        <v>8.1390809112333073</v>
      </c>
      <c r="R65" s="208">
        <f t="shared" si="17"/>
        <v>7.2095353535353537</v>
      </c>
      <c r="S65" s="208">
        <f t="shared" si="17"/>
        <v>9.6875724637681166</v>
      </c>
      <c r="T65" s="208">
        <f t="shared" si="17"/>
        <v>10.36135426889107</v>
      </c>
      <c r="U65" s="208">
        <f t="shared" si="10"/>
        <v>8.928539621383381</v>
      </c>
      <c r="V65" s="207" t="str">
        <f t="shared" si="18"/>
        <v>rising</v>
      </c>
      <c r="W65" s="207" t="str">
        <f t="shared" si="19"/>
        <v>falling</v>
      </c>
      <c r="X65" s="207" t="str">
        <f t="shared" si="20"/>
        <v>falling</v>
      </c>
      <c r="Y65" s="207" t="str">
        <f t="shared" si="11"/>
        <v>falling</v>
      </c>
      <c r="Z65" s="207" t="str">
        <f t="shared" si="12"/>
        <v>rising</v>
      </c>
      <c r="AA65" s="207" t="str">
        <f t="shared" si="13"/>
        <v>rising</v>
      </c>
    </row>
    <row r="66" spans="1:27" ht="15" customHeight="1" x14ac:dyDescent="0.3">
      <c r="A66" s="178" t="s">
        <v>286</v>
      </c>
      <c r="B66" s="179" t="s">
        <v>287</v>
      </c>
      <c r="C66" s="178" t="s">
        <v>27</v>
      </c>
      <c r="D66" s="173" t="s">
        <v>12</v>
      </c>
      <c r="E66" s="171">
        <v>1</v>
      </c>
      <c r="F66" s="202">
        <f t="shared" si="37"/>
        <v>4173.5</v>
      </c>
      <c r="G66" s="202">
        <f t="shared" si="38"/>
        <v>4474.6099999999997</v>
      </c>
      <c r="H66" s="202">
        <f t="shared" si="39"/>
        <v>4797.3999999999996</v>
      </c>
      <c r="I66" s="202">
        <f t="shared" si="40"/>
        <v>5061.66</v>
      </c>
      <c r="J66" s="181">
        <v>5279.1</v>
      </c>
      <c r="K66" s="204">
        <f t="shared" si="41"/>
        <v>359</v>
      </c>
      <c r="L66" s="204">
        <f t="shared" si="42"/>
        <v>394</v>
      </c>
      <c r="M66" s="204">
        <f t="shared" si="43"/>
        <v>416</v>
      </c>
      <c r="N66" s="204">
        <f t="shared" si="44"/>
        <v>383</v>
      </c>
      <c r="O66" s="182">
        <v>659</v>
      </c>
      <c r="P66" s="208">
        <f t="shared" si="16"/>
        <v>11.625348189415043</v>
      </c>
      <c r="Q66" s="208">
        <f t="shared" si="17"/>
        <v>11.356878172588832</v>
      </c>
      <c r="R66" s="208">
        <f t="shared" si="17"/>
        <v>11.532211538461537</v>
      </c>
      <c r="S66" s="208">
        <f t="shared" si="17"/>
        <v>13.215822454308094</v>
      </c>
      <c r="T66" s="208">
        <f t="shared" si="17"/>
        <v>8.0107738998482549</v>
      </c>
      <c r="U66" s="208">
        <f t="shared" si="10"/>
        <v>11.148206850924351</v>
      </c>
      <c r="V66" s="207" t="str">
        <f t="shared" si="18"/>
        <v>rising</v>
      </c>
      <c r="W66" s="207" t="str">
        <f t="shared" si="19"/>
        <v>falling</v>
      </c>
      <c r="X66" s="207" t="str">
        <f t="shared" si="20"/>
        <v>rising</v>
      </c>
      <c r="Y66" s="207" t="str">
        <f t="shared" si="11"/>
        <v>rising</v>
      </c>
      <c r="Z66" s="207" t="str">
        <f t="shared" si="12"/>
        <v>rising</v>
      </c>
      <c r="AA66" s="207" t="str">
        <f t="shared" si="13"/>
        <v>falling</v>
      </c>
    </row>
    <row r="67" spans="1:27" ht="15" customHeight="1" x14ac:dyDescent="0.3">
      <c r="A67" s="171" t="s">
        <v>288</v>
      </c>
      <c r="B67" s="172" t="s">
        <v>289</v>
      </c>
      <c r="C67" s="171" t="s">
        <v>290</v>
      </c>
      <c r="D67" s="173" t="s">
        <v>12</v>
      </c>
      <c r="E67" s="171">
        <v>1</v>
      </c>
      <c r="F67" s="202">
        <f t="shared" si="37"/>
        <v>650.57000000000005</v>
      </c>
      <c r="G67" s="202">
        <f t="shared" si="38"/>
        <v>724.27</v>
      </c>
      <c r="H67" s="202">
        <f t="shared" si="39"/>
        <v>845.08</v>
      </c>
      <c r="I67" s="202">
        <f t="shared" si="40"/>
        <v>884.59</v>
      </c>
      <c r="J67" s="181">
        <v>924.11</v>
      </c>
      <c r="K67" s="204">
        <f t="shared" si="41"/>
        <v>73</v>
      </c>
      <c r="L67" s="204">
        <f t="shared" si="42"/>
        <v>62</v>
      </c>
      <c r="M67" s="204">
        <f t="shared" si="43"/>
        <v>49</v>
      </c>
      <c r="N67" s="204">
        <f t="shared" si="44"/>
        <v>41</v>
      </c>
      <c r="O67" s="182">
        <v>39</v>
      </c>
      <c r="P67" s="208">
        <f t="shared" si="16"/>
        <v>8.9119178082191794</v>
      </c>
      <c r="Q67" s="208">
        <f t="shared" si="17"/>
        <v>11.681774193548387</v>
      </c>
      <c r="R67" s="208">
        <f t="shared" si="17"/>
        <v>17.2465306122449</v>
      </c>
      <c r="S67" s="208">
        <f t="shared" si="17"/>
        <v>21.575365853658539</v>
      </c>
      <c r="T67" s="208">
        <f t="shared" si="17"/>
        <v>23.695128205128206</v>
      </c>
      <c r="U67" s="208">
        <f t="shared" si="10"/>
        <v>16.622143334559844</v>
      </c>
      <c r="V67" s="207" t="str">
        <f t="shared" si="18"/>
        <v>falling</v>
      </c>
      <c r="W67" s="207" t="str">
        <f t="shared" si="19"/>
        <v>falling</v>
      </c>
      <c r="X67" s="207" t="str">
        <f t="shared" si="20"/>
        <v>falling</v>
      </c>
      <c r="Y67" s="207" t="str">
        <f t="shared" si="11"/>
        <v>rising</v>
      </c>
      <c r="Z67" s="207" t="str">
        <f t="shared" si="12"/>
        <v>rising</v>
      </c>
      <c r="AA67" s="207" t="str">
        <f t="shared" si="13"/>
        <v>rising</v>
      </c>
    </row>
    <row r="68" spans="1:27" ht="15" customHeight="1" x14ac:dyDescent="0.3">
      <c r="A68" s="171" t="s">
        <v>297</v>
      </c>
      <c r="B68" s="172" t="s">
        <v>298</v>
      </c>
      <c r="C68" s="171" t="s">
        <v>299</v>
      </c>
      <c r="D68" s="173" t="s">
        <v>12</v>
      </c>
      <c r="E68" s="171">
        <v>1</v>
      </c>
      <c r="F68" s="202">
        <f t="shared" si="37"/>
        <v>804.12</v>
      </c>
      <c r="G68" s="202">
        <f t="shared" si="38"/>
        <v>911.52</v>
      </c>
      <c r="H68" s="202">
        <f t="shared" si="39"/>
        <v>914.03</v>
      </c>
      <c r="I68" s="202">
        <f t="shared" si="40"/>
        <v>1191.95</v>
      </c>
      <c r="J68" s="181">
        <v>1117.93</v>
      </c>
      <c r="K68" s="204">
        <f t="shared" si="41"/>
        <v>543</v>
      </c>
      <c r="L68" s="204">
        <f t="shared" si="42"/>
        <v>651</v>
      </c>
      <c r="M68" s="204">
        <f t="shared" si="43"/>
        <v>739</v>
      </c>
      <c r="N68" s="204">
        <f t="shared" si="44"/>
        <v>415</v>
      </c>
      <c r="O68" s="182">
        <v>283</v>
      </c>
      <c r="P68" s="208">
        <f t="shared" si="16"/>
        <v>1.4808839779005525</v>
      </c>
      <c r="Q68" s="208">
        <f t="shared" si="17"/>
        <v>1.4001843317972349</v>
      </c>
      <c r="R68" s="208">
        <f t="shared" si="17"/>
        <v>1.2368470906630582</v>
      </c>
      <c r="S68" s="208">
        <f t="shared" si="17"/>
        <v>2.8721686746987953</v>
      </c>
      <c r="T68" s="208">
        <f t="shared" si="17"/>
        <v>3.9502826855123678</v>
      </c>
      <c r="U68" s="208">
        <f t="shared" si="10"/>
        <v>2.1880733521144018</v>
      </c>
      <c r="V68" s="207" t="str">
        <f t="shared" si="18"/>
        <v>rising</v>
      </c>
      <c r="W68" s="207" t="str">
        <f t="shared" si="19"/>
        <v>falling</v>
      </c>
      <c r="X68" s="207" t="str">
        <f t="shared" si="20"/>
        <v>falling</v>
      </c>
      <c r="Y68" s="207" t="str">
        <f t="shared" si="11"/>
        <v>falling</v>
      </c>
      <c r="Z68" s="207" t="str">
        <f t="shared" si="12"/>
        <v>rising</v>
      </c>
      <c r="AA68" s="207" t="str">
        <f t="shared" si="13"/>
        <v>rising</v>
      </c>
    </row>
    <row r="69" spans="1:27" ht="15" customHeight="1" x14ac:dyDescent="0.3">
      <c r="A69" s="178" t="s">
        <v>311</v>
      </c>
      <c r="B69" s="179" t="s">
        <v>312</v>
      </c>
      <c r="C69" s="178" t="s">
        <v>27</v>
      </c>
      <c r="D69" s="173" t="s">
        <v>12</v>
      </c>
      <c r="E69" s="171">
        <v>1</v>
      </c>
      <c r="F69" s="202">
        <f t="shared" si="37"/>
        <v>3209.39</v>
      </c>
      <c r="G69" s="202">
        <f t="shared" si="38"/>
        <v>3472.08</v>
      </c>
      <c r="H69" s="202">
        <f t="shared" si="39"/>
        <v>3557.46</v>
      </c>
      <c r="I69" s="202">
        <f t="shared" si="40"/>
        <v>3753.47</v>
      </c>
      <c r="J69" s="181">
        <v>3932.87</v>
      </c>
      <c r="K69" s="204">
        <f t="shared" si="41"/>
        <v>3033</v>
      </c>
      <c r="L69" s="204">
        <f t="shared" si="42"/>
        <v>2661</v>
      </c>
      <c r="M69" s="204">
        <f t="shared" si="43"/>
        <v>2647</v>
      </c>
      <c r="N69" s="204">
        <f t="shared" si="44"/>
        <v>3836</v>
      </c>
      <c r="O69" s="180">
        <v>4748</v>
      </c>
      <c r="P69" s="208">
        <f t="shared" si="16"/>
        <v>1.0581569403231124</v>
      </c>
      <c r="Q69" s="208">
        <f t="shared" si="17"/>
        <v>1.304802705749718</v>
      </c>
      <c r="R69" s="208">
        <f t="shared" si="17"/>
        <v>1.3439591990933133</v>
      </c>
      <c r="S69" s="208">
        <f t="shared" si="17"/>
        <v>0.97848540145985397</v>
      </c>
      <c r="T69" s="208">
        <f t="shared" si="17"/>
        <v>0.828321398483572</v>
      </c>
      <c r="U69" s="208">
        <f t="shared" si="10"/>
        <v>1.1027451290219141</v>
      </c>
      <c r="V69" s="207" t="str">
        <f t="shared" si="18"/>
        <v>falling</v>
      </c>
      <c r="W69" s="207" t="str">
        <f t="shared" si="19"/>
        <v>rising</v>
      </c>
      <c r="X69" s="207" t="str">
        <f t="shared" si="20"/>
        <v>rising</v>
      </c>
      <c r="Y69" s="207" t="str">
        <f t="shared" si="11"/>
        <v>rising</v>
      </c>
      <c r="Z69" s="207" t="str">
        <f t="shared" si="12"/>
        <v>falling</v>
      </c>
      <c r="AA69" s="207" t="str">
        <f t="shared" si="13"/>
        <v>falling</v>
      </c>
    </row>
    <row r="70" spans="1:27" ht="15" customHeight="1" x14ac:dyDescent="0.3">
      <c r="A70" s="178" t="s">
        <v>321</v>
      </c>
      <c r="B70" s="179" t="s">
        <v>322</v>
      </c>
      <c r="C70" s="178" t="s">
        <v>27</v>
      </c>
      <c r="D70" s="173" t="s">
        <v>12</v>
      </c>
      <c r="E70" s="171">
        <v>1</v>
      </c>
      <c r="F70" s="202">
        <f t="shared" si="37"/>
        <v>1117.93</v>
      </c>
      <c r="G70" s="202">
        <f t="shared" si="38"/>
        <v>1215.92</v>
      </c>
      <c r="H70" s="202">
        <f t="shared" si="39"/>
        <v>1320.6599999999999</v>
      </c>
      <c r="I70" s="202">
        <f t="shared" si="40"/>
        <v>1393.26</v>
      </c>
      <c r="J70" s="181">
        <v>1460.14</v>
      </c>
      <c r="K70" s="204">
        <f t="shared" si="41"/>
        <v>911</v>
      </c>
      <c r="L70" s="204">
        <f t="shared" si="42"/>
        <v>364</v>
      </c>
      <c r="M70" s="204">
        <f t="shared" si="43"/>
        <v>342</v>
      </c>
      <c r="N70" s="204">
        <f t="shared" si="44"/>
        <v>404</v>
      </c>
      <c r="O70" s="180">
        <v>472</v>
      </c>
      <c r="P70" s="208">
        <f t="shared" si="16"/>
        <v>1.2271459934138311</v>
      </c>
      <c r="Q70" s="208">
        <f t="shared" si="17"/>
        <v>3.3404395604395605</v>
      </c>
      <c r="R70" s="208">
        <f t="shared" si="17"/>
        <v>3.8615789473684208</v>
      </c>
      <c r="S70" s="208">
        <f t="shared" si="17"/>
        <v>3.4486633663366337</v>
      </c>
      <c r="T70" s="208">
        <f t="shared" si="17"/>
        <v>3.0935169491525425</v>
      </c>
      <c r="U70" s="208">
        <f t="shared" si="10"/>
        <v>2.9942689633421979</v>
      </c>
      <c r="V70" s="207" t="str">
        <f t="shared" si="18"/>
        <v>falling</v>
      </c>
      <c r="W70" s="207" t="str">
        <f t="shared" si="19"/>
        <v>rising</v>
      </c>
      <c r="X70" s="207" t="str">
        <f t="shared" si="20"/>
        <v>rising</v>
      </c>
      <c r="Y70" s="207" t="str">
        <f t="shared" si="11"/>
        <v>rising</v>
      </c>
      <c r="Z70" s="207" t="str">
        <f t="shared" si="12"/>
        <v>falling</v>
      </c>
      <c r="AA70" s="207" t="str">
        <f t="shared" si="13"/>
        <v>falling</v>
      </c>
    </row>
    <row r="71" spans="1:27" ht="15" customHeight="1" x14ac:dyDescent="0.3">
      <c r="A71" s="178" t="s">
        <v>323</v>
      </c>
      <c r="B71" s="179" t="s">
        <v>324</v>
      </c>
      <c r="C71" s="178" t="s">
        <v>27</v>
      </c>
      <c r="D71" s="173" t="s">
        <v>12</v>
      </c>
      <c r="E71" s="171">
        <v>1</v>
      </c>
      <c r="F71" s="202">
        <f t="shared" si="37"/>
        <v>1725.67</v>
      </c>
      <c r="G71" s="202">
        <f t="shared" si="38"/>
        <v>1850.56</v>
      </c>
      <c r="H71" s="202">
        <f t="shared" si="39"/>
        <v>1983.35</v>
      </c>
      <c r="I71" s="202">
        <f t="shared" si="40"/>
        <v>2072.96</v>
      </c>
      <c r="J71" s="181">
        <v>2141.71</v>
      </c>
      <c r="K71" s="204">
        <f t="shared" si="41"/>
        <v>339</v>
      </c>
      <c r="L71" s="204">
        <f t="shared" si="42"/>
        <v>442</v>
      </c>
      <c r="M71" s="204">
        <f t="shared" si="43"/>
        <v>469</v>
      </c>
      <c r="N71" s="204">
        <f t="shared" si="44"/>
        <v>417</v>
      </c>
      <c r="O71" s="180">
        <v>574</v>
      </c>
      <c r="P71" s="208">
        <f t="shared" si="16"/>
        <v>5.0904719764011803</v>
      </c>
      <c r="Q71" s="208">
        <f t="shared" si="17"/>
        <v>4.1867873303167418</v>
      </c>
      <c r="R71" s="208">
        <f t="shared" si="17"/>
        <v>4.2288912579957358</v>
      </c>
      <c r="S71" s="208">
        <f t="shared" si="17"/>
        <v>4.9711270983213431</v>
      </c>
      <c r="T71" s="208">
        <f t="shared" si="17"/>
        <v>3.7312020905923347</v>
      </c>
      <c r="U71" s="208">
        <f t="shared" ref="U71:U134" si="45">AVERAGE(P71:T71)</f>
        <v>4.4416959507254674</v>
      </c>
      <c r="V71" s="207" t="str">
        <f t="shared" si="18"/>
        <v>rising</v>
      </c>
      <c r="W71" s="207" t="str">
        <f t="shared" si="19"/>
        <v>falling</v>
      </c>
      <c r="X71" s="207" t="str">
        <f t="shared" si="20"/>
        <v>rising</v>
      </c>
      <c r="Y71" s="207" t="str">
        <f t="shared" ref="Y71:Y134" si="46">IF(Q71&lt;R71, "rising", "falling")</f>
        <v>rising</v>
      </c>
      <c r="Z71" s="207" t="str">
        <f t="shared" ref="Z71:Z134" si="47">IF(R71&lt;S71, "rising", "falling")</f>
        <v>rising</v>
      </c>
      <c r="AA71" s="207" t="str">
        <f t="shared" ref="AA71:AA134" si="48">IF(S71&lt;T71, "rising", "falling")</f>
        <v>falling</v>
      </c>
    </row>
    <row r="72" spans="1:27" ht="15" customHeight="1" x14ac:dyDescent="0.3">
      <c r="A72" s="178" t="s">
        <v>330</v>
      </c>
      <c r="B72" s="179" t="s">
        <v>331</v>
      </c>
      <c r="C72" s="178" t="s">
        <v>27</v>
      </c>
      <c r="D72" s="173" t="s">
        <v>12</v>
      </c>
      <c r="E72" s="171">
        <v>1</v>
      </c>
      <c r="F72" s="202">
        <f t="shared" si="37"/>
        <v>1699.4</v>
      </c>
      <c r="G72" s="202">
        <f t="shared" si="38"/>
        <v>1829.4</v>
      </c>
      <c r="H72" s="202">
        <f t="shared" si="39"/>
        <v>1981.49</v>
      </c>
      <c r="I72" s="202">
        <f t="shared" si="40"/>
        <v>2071.14</v>
      </c>
      <c r="J72" s="181">
        <v>2139.94</v>
      </c>
      <c r="K72" s="204">
        <f t="shared" si="41"/>
        <v>157</v>
      </c>
      <c r="L72" s="204">
        <f t="shared" si="42"/>
        <v>103</v>
      </c>
      <c r="M72" s="204">
        <f t="shared" si="43"/>
        <v>101</v>
      </c>
      <c r="N72" s="204">
        <f t="shared" si="44"/>
        <v>145</v>
      </c>
      <c r="O72" s="180">
        <v>159</v>
      </c>
      <c r="P72" s="208">
        <f t="shared" ref="P72:P135" si="49">F72/K72</f>
        <v>10.824203821656052</v>
      </c>
      <c r="Q72" s="208">
        <f t="shared" ref="Q72:T135" si="50">G72/L72</f>
        <v>17.761165048543692</v>
      </c>
      <c r="R72" s="208">
        <f t="shared" si="50"/>
        <v>19.61871287128713</v>
      </c>
      <c r="S72" s="208">
        <f t="shared" si="50"/>
        <v>14.283724137931033</v>
      </c>
      <c r="T72" s="208">
        <f t="shared" si="50"/>
        <v>13.45874213836478</v>
      </c>
      <c r="U72" s="208">
        <f t="shared" si="45"/>
        <v>15.189309603556538</v>
      </c>
      <c r="V72" s="207" t="str">
        <f t="shared" ref="V72:V135" si="51">IF(L72&gt;M72,"falling","rising")</f>
        <v>falling</v>
      </c>
      <c r="W72" s="207" t="str">
        <f t="shared" ref="W72:W135" si="52">IF(M72&gt;N72,"falling","rising")</f>
        <v>rising</v>
      </c>
      <c r="X72" s="207" t="str">
        <f t="shared" ref="X72:X135" si="53">IF(N72&gt;O72,"falling","rising")</f>
        <v>rising</v>
      </c>
      <c r="Y72" s="207" t="str">
        <f t="shared" si="46"/>
        <v>rising</v>
      </c>
      <c r="Z72" s="207" t="str">
        <f t="shared" si="47"/>
        <v>falling</v>
      </c>
      <c r="AA72" s="207" t="str">
        <f t="shared" si="48"/>
        <v>falling</v>
      </c>
    </row>
    <row r="73" spans="1:27" ht="15" customHeight="1" x14ac:dyDescent="0.3">
      <c r="A73" s="178" t="s">
        <v>332</v>
      </c>
      <c r="B73" s="179" t="s">
        <v>333</v>
      </c>
      <c r="C73" s="178" t="s">
        <v>27</v>
      </c>
      <c r="D73" s="173" t="s">
        <v>12</v>
      </c>
      <c r="E73" s="171">
        <v>1</v>
      </c>
      <c r="F73" s="202">
        <f t="shared" si="37"/>
        <v>8263.5400000000009</v>
      </c>
      <c r="G73" s="202">
        <f t="shared" si="38"/>
        <v>7435.31</v>
      </c>
      <c r="H73" s="202">
        <f t="shared" si="39"/>
        <v>6751.67</v>
      </c>
      <c r="I73" s="202">
        <f t="shared" si="40"/>
        <v>5922.5</v>
      </c>
      <c r="J73" s="181">
        <v>5069.12</v>
      </c>
      <c r="K73" s="204">
        <f t="shared" si="41"/>
        <v>525</v>
      </c>
      <c r="L73" s="204">
        <f t="shared" si="42"/>
        <v>564</v>
      </c>
      <c r="M73" s="204">
        <f t="shared" si="43"/>
        <v>567</v>
      </c>
      <c r="N73" s="204">
        <f t="shared" si="44"/>
        <v>491</v>
      </c>
      <c r="O73" s="188">
        <v>630</v>
      </c>
      <c r="P73" s="208">
        <f t="shared" si="49"/>
        <v>15.740076190476191</v>
      </c>
      <c r="Q73" s="208">
        <f t="shared" si="50"/>
        <v>13.18317375886525</v>
      </c>
      <c r="R73" s="208">
        <f t="shared" si="50"/>
        <v>11.907707231040565</v>
      </c>
      <c r="S73" s="208">
        <f t="shared" si="50"/>
        <v>12.062118126272912</v>
      </c>
      <c r="T73" s="208">
        <f t="shared" si="50"/>
        <v>8.0462222222222213</v>
      </c>
      <c r="U73" s="208">
        <f t="shared" si="45"/>
        <v>12.187859505775426</v>
      </c>
      <c r="V73" s="207" t="str">
        <f t="shared" si="51"/>
        <v>rising</v>
      </c>
      <c r="W73" s="207" t="str">
        <f t="shared" si="52"/>
        <v>falling</v>
      </c>
      <c r="X73" s="207" t="str">
        <f t="shared" si="53"/>
        <v>rising</v>
      </c>
      <c r="Y73" s="207" t="str">
        <f t="shared" si="46"/>
        <v>falling</v>
      </c>
      <c r="Z73" s="207" t="str">
        <f t="shared" si="47"/>
        <v>rising</v>
      </c>
      <c r="AA73" s="207" t="str">
        <f t="shared" si="48"/>
        <v>falling</v>
      </c>
    </row>
    <row r="74" spans="1:27" ht="15" customHeight="1" x14ac:dyDescent="0.3">
      <c r="A74" s="189" t="s">
        <v>745</v>
      </c>
      <c r="B74" s="190"/>
      <c r="C74" s="189" t="s">
        <v>279</v>
      </c>
      <c r="D74" s="175" t="s">
        <v>12</v>
      </c>
      <c r="E74" s="175">
        <v>70</v>
      </c>
      <c r="F74" s="202"/>
      <c r="G74" s="202"/>
      <c r="H74" s="202">
        <f t="shared" si="39"/>
        <v>45077.97</v>
      </c>
      <c r="I74" s="202">
        <f t="shared" si="40"/>
        <v>48680.55</v>
      </c>
      <c r="J74" s="177">
        <v>50779.39</v>
      </c>
      <c r="K74" s="204"/>
      <c r="L74" s="204"/>
      <c r="M74" s="204">
        <f t="shared" si="43"/>
        <v>20840</v>
      </c>
      <c r="N74" s="204">
        <f t="shared" si="44"/>
        <v>29149</v>
      </c>
      <c r="O74" s="180">
        <v>32733</v>
      </c>
      <c r="P74" s="208"/>
      <c r="Q74" s="208"/>
      <c r="R74" s="208">
        <f t="shared" si="50"/>
        <v>2.1630503838771595</v>
      </c>
      <c r="S74" s="208">
        <f t="shared" si="50"/>
        <v>1.6700590071700574</v>
      </c>
      <c r="T74" s="208">
        <f t="shared" si="50"/>
        <v>1.5513209910487886</v>
      </c>
      <c r="U74" s="208">
        <f t="shared" si="45"/>
        <v>1.7948101273653352</v>
      </c>
      <c r="V74" s="207" t="str">
        <f t="shared" si="51"/>
        <v>rising</v>
      </c>
      <c r="W74" s="207" t="str">
        <f t="shared" si="52"/>
        <v>rising</v>
      </c>
      <c r="X74" s="207" t="str">
        <f t="shared" si="53"/>
        <v>rising</v>
      </c>
      <c r="Y74" s="207" t="str">
        <f t="shared" si="46"/>
        <v>rising</v>
      </c>
      <c r="Z74" s="207" t="str">
        <f t="shared" si="47"/>
        <v>falling</v>
      </c>
      <c r="AA74" s="207" t="str">
        <f t="shared" si="48"/>
        <v>falling</v>
      </c>
    </row>
    <row r="75" spans="1:27" ht="15" customHeight="1" x14ac:dyDescent="0.3">
      <c r="A75" s="178" t="s">
        <v>343</v>
      </c>
      <c r="B75" s="179" t="s">
        <v>344</v>
      </c>
      <c r="C75" s="178" t="s">
        <v>27</v>
      </c>
      <c r="D75" s="173" t="s">
        <v>12</v>
      </c>
      <c r="E75" s="171">
        <v>1</v>
      </c>
      <c r="F75" s="202">
        <f t="shared" si="37"/>
        <v>896.6</v>
      </c>
      <c r="G75" s="202">
        <f t="shared" si="38"/>
        <v>974.95</v>
      </c>
      <c r="H75" s="202">
        <f t="shared" si="39"/>
        <v>1064.42</v>
      </c>
      <c r="I75" s="202">
        <f t="shared" si="40"/>
        <v>1127.96</v>
      </c>
      <c r="J75" s="181">
        <v>1186.97</v>
      </c>
      <c r="K75" s="204">
        <f t="shared" si="41"/>
        <v>1221</v>
      </c>
      <c r="L75" s="204">
        <f t="shared" si="42"/>
        <v>1579</v>
      </c>
      <c r="M75" s="204">
        <f t="shared" si="43"/>
        <v>1267</v>
      </c>
      <c r="N75" s="204">
        <f t="shared" si="44"/>
        <v>1711</v>
      </c>
      <c r="O75" s="180">
        <v>2018</v>
      </c>
      <c r="P75" s="208">
        <f t="shared" si="49"/>
        <v>0.73431613431613429</v>
      </c>
      <c r="Q75" s="208">
        <f t="shared" si="50"/>
        <v>0.6174477517416086</v>
      </c>
      <c r="R75" s="208">
        <f t="shared" si="50"/>
        <v>0.84011049723756914</v>
      </c>
      <c r="S75" s="208">
        <f t="shared" si="50"/>
        <v>0.65924021040327296</v>
      </c>
      <c r="T75" s="208">
        <f t="shared" si="50"/>
        <v>0.58819127849355801</v>
      </c>
      <c r="U75" s="208">
        <f t="shared" si="45"/>
        <v>0.68786117443842865</v>
      </c>
      <c r="V75" s="207" t="str">
        <f t="shared" si="51"/>
        <v>falling</v>
      </c>
      <c r="W75" s="207" t="str">
        <f t="shared" si="52"/>
        <v>rising</v>
      </c>
      <c r="X75" s="207" t="str">
        <f t="shared" si="53"/>
        <v>rising</v>
      </c>
      <c r="Y75" s="207" t="str">
        <f t="shared" si="46"/>
        <v>rising</v>
      </c>
      <c r="Z75" s="207" t="str">
        <f t="shared" si="47"/>
        <v>falling</v>
      </c>
      <c r="AA75" s="207" t="str">
        <f t="shared" si="48"/>
        <v>falling</v>
      </c>
    </row>
    <row r="76" spans="1:27" ht="15" customHeight="1" x14ac:dyDescent="0.3">
      <c r="A76" s="178" t="s">
        <v>345</v>
      </c>
      <c r="B76" s="179" t="s">
        <v>346</v>
      </c>
      <c r="C76" s="178" t="s">
        <v>27</v>
      </c>
      <c r="D76" s="173" t="s">
        <v>12</v>
      </c>
      <c r="E76" s="171">
        <v>1</v>
      </c>
      <c r="F76" s="202">
        <f t="shared" si="37"/>
        <v>2753.58</v>
      </c>
      <c r="G76" s="202">
        <f t="shared" si="38"/>
        <v>2938.62</v>
      </c>
      <c r="H76" s="202">
        <f t="shared" si="39"/>
        <v>3150.1</v>
      </c>
      <c r="I76" s="202">
        <f t="shared" si="40"/>
        <v>3292.42</v>
      </c>
      <c r="J76" s="181">
        <v>3377.63</v>
      </c>
      <c r="K76" s="204">
        <f t="shared" si="41"/>
        <v>742</v>
      </c>
      <c r="L76" s="204">
        <f t="shared" si="42"/>
        <v>601</v>
      </c>
      <c r="M76" s="204">
        <f t="shared" si="43"/>
        <v>744</v>
      </c>
      <c r="N76" s="204">
        <f t="shared" si="44"/>
        <v>590</v>
      </c>
      <c r="O76" s="180">
        <v>592</v>
      </c>
      <c r="P76" s="208">
        <f t="shared" si="49"/>
        <v>3.7110242587601077</v>
      </c>
      <c r="Q76" s="208">
        <f t="shared" si="50"/>
        <v>4.8895507487520797</v>
      </c>
      <c r="R76" s="208">
        <f t="shared" si="50"/>
        <v>4.2340053763440855</v>
      </c>
      <c r="S76" s="208">
        <f t="shared" si="50"/>
        <v>5.5803728813559319</v>
      </c>
      <c r="T76" s="208">
        <f t="shared" si="50"/>
        <v>5.7054560810810813</v>
      </c>
      <c r="U76" s="208">
        <f t="shared" si="45"/>
        <v>4.8240818692586576</v>
      </c>
      <c r="V76" s="207" t="str">
        <f t="shared" si="51"/>
        <v>rising</v>
      </c>
      <c r="W76" s="207" t="str">
        <f t="shared" si="52"/>
        <v>falling</v>
      </c>
      <c r="X76" s="207" t="str">
        <f t="shared" si="53"/>
        <v>rising</v>
      </c>
      <c r="Y76" s="207" t="str">
        <f t="shared" si="46"/>
        <v>falling</v>
      </c>
      <c r="Z76" s="207" t="str">
        <f t="shared" si="47"/>
        <v>rising</v>
      </c>
      <c r="AA76" s="207" t="str">
        <f t="shared" si="48"/>
        <v>rising</v>
      </c>
    </row>
    <row r="77" spans="1:27" ht="15" customHeight="1" x14ac:dyDescent="0.3">
      <c r="A77" s="178" t="s">
        <v>347</v>
      </c>
      <c r="B77" s="179" t="s">
        <v>348</v>
      </c>
      <c r="C77" s="178" t="s">
        <v>27</v>
      </c>
      <c r="D77" s="173" t="s">
        <v>12</v>
      </c>
      <c r="E77" s="171">
        <v>1</v>
      </c>
      <c r="F77" s="202">
        <f t="shared" si="37"/>
        <v>1995.77</v>
      </c>
      <c r="G77" s="202">
        <f t="shared" si="38"/>
        <v>1891.94</v>
      </c>
      <c r="H77" s="202">
        <f t="shared" si="39"/>
        <v>1717.72</v>
      </c>
      <c r="I77" s="202">
        <f t="shared" si="40"/>
        <v>1599.08</v>
      </c>
      <c r="J77" s="181">
        <v>1477.93</v>
      </c>
      <c r="K77" s="204">
        <f t="shared" si="41"/>
        <v>151</v>
      </c>
      <c r="L77" s="204">
        <f t="shared" si="42"/>
        <v>172</v>
      </c>
      <c r="M77" s="204">
        <f t="shared" si="43"/>
        <v>159</v>
      </c>
      <c r="N77" s="204">
        <f t="shared" si="44"/>
        <v>260</v>
      </c>
      <c r="O77" s="180">
        <v>223</v>
      </c>
      <c r="P77" s="208">
        <f t="shared" si="49"/>
        <v>13.217019867549668</v>
      </c>
      <c r="Q77" s="208">
        <f t="shared" si="50"/>
        <v>10.999651162790698</v>
      </c>
      <c r="R77" s="208">
        <f t="shared" si="50"/>
        <v>10.803270440251573</v>
      </c>
      <c r="S77" s="208">
        <f t="shared" si="50"/>
        <v>6.1503076923076918</v>
      </c>
      <c r="T77" s="208">
        <f t="shared" si="50"/>
        <v>6.6274887892376686</v>
      </c>
      <c r="U77" s="208">
        <f t="shared" si="45"/>
        <v>9.5595475904274601</v>
      </c>
      <c r="V77" s="207" t="str">
        <f t="shared" si="51"/>
        <v>falling</v>
      </c>
      <c r="W77" s="207" t="str">
        <f t="shared" si="52"/>
        <v>rising</v>
      </c>
      <c r="X77" s="207" t="str">
        <f t="shared" si="53"/>
        <v>falling</v>
      </c>
      <c r="Y77" s="207" t="str">
        <f t="shared" si="46"/>
        <v>falling</v>
      </c>
      <c r="Z77" s="207" t="str">
        <f t="shared" si="47"/>
        <v>falling</v>
      </c>
      <c r="AA77" s="207" t="str">
        <f t="shared" si="48"/>
        <v>rising</v>
      </c>
    </row>
    <row r="78" spans="1:27" ht="15" customHeight="1" x14ac:dyDescent="0.3">
      <c r="A78" s="178" t="s">
        <v>349</v>
      </c>
      <c r="B78" s="179" t="s">
        <v>350</v>
      </c>
      <c r="C78" s="178" t="s">
        <v>27</v>
      </c>
      <c r="D78" s="173" t="s">
        <v>12</v>
      </c>
      <c r="E78" s="171">
        <v>1</v>
      </c>
      <c r="F78" s="202">
        <f t="shared" si="37"/>
        <v>8290.74</v>
      </c>
      <c r="G78" s="202">
        <f t="shared" si="38"/>
        <v>8476.4599999999991</v>
      </c>
      <c r="H78" s="202">
        <f t="shared" si="39"/>
        <v>8760.35</v>
      </c>
      <c r="I78" s="202">
        <f t="shared" si="40"/>
        <v>8751.11</v>
      </c>
      <c r="J78" s="181">
        <v>8638.94</v>
      </c>
      <c r="K78" s="204">
        <f t="shared" si="41"/>
        <v>4360</v>
      </c>
      <c r="L78" s="204">
        <f t="shared" si="42"/>
        <v>5377</v>
      </c>
      <c r="M78" s="204">
        <f t="shared" si="43"/>
        <v>4766</v>
      </c>
      <c r="N78" s="204">
        <f t="shared" si="44"/>
        <v>5273</v>
      </c>
      <c r="O78" s="180">
        <v>7196</v>
      </c>
      <c r="P78" s="208">
        <f t="shared" si="49"/>
        <v>1.9015458715596329</v>
      </c>
      <c r="Q78" s="208">
        <f t="shared" si="50"/>
        <v>1.5764292356332525</v>
      </c>
      <c r="R78" s="208">
        <f t="shared" si="50"/>
        <v>1.8380927402433909</v>
      </c>
      <c r="S78" s="208">
        <f t="shared" si="50"/>
        <v>1.6596074340982363</v>
      </c>
      <c r="T78" s="208">
        <f t="shared" si="50"/>
        <v>1.200519733185103</v>
      </c>
      <c r="U78" s="208">
        <f t="shared" si="45"/>
        <v>1.6352390029439232</v>
      </c>
      <c r="V78" s="207" t="str">
        <f t="shared" si="51"/>
        <v>falling</v>
      </c>
      <c r="W78" s="207" t="str">
        <f t="shared" si="52"/>
        <v>rising</v>
      </c>
      <c r="X78" s="207" t="str">
        <f t="shared" si="53"/>
        <v>rising</v>
      </c>
      <c r="Y78" s="207" t="str">
        <f t="shared" si="46"/>
        <v>rising</v>
      </c>
      <c r="Z78" s="207" t="str">
        <f t="shared" si="47"/>
        <v>falling</v>
      </c>
      <c r="AA78" s="207" t="str">
        <f t="shared" si="48"/>
        <v>falling</v>
      </c>
    </row>
    <row r="79" spans="1:27" ht="15" customHeight="1" x14ac:dyDescent="0.3">
      <c r="A79" s="178" t="s">
        <v>359</v>
      </c>
      <c r="B79" s="179" t="s">
        <v>360</v>
      </c>
      <c r="C79" s="178" t="s">
        <v>27</v>
      </c>
      <c r="D79" s="173" t="s">
        <v>12</v>
      </c>
      <c r="E79" s="171">
        <v>1</v>
      </c>
      <c r="F79" s="202">
        <f t="shared" si="37"/>
        <v>337.63</v>
      </c>
      <c r="G79" s="202">
        <f t="shared" si="38"/>
        <v>361.45</v>
      </c>
      <c r="H79" s="202">
        <f t="shared" si="39"/>
        <v>394.23999999999995</v>
      </c>
      <c r="I79" s="202">
        <f t="shared" si="40"/>
        <v>411.66</v>
      </c>
      <c r="J79" s="181">
        <v>437.78999999999996</v>
      </c>
      <c r="K79" s="204">
        <f t="shared" si="41"/>
        <v>472</v>
      </c>
      <c r="L79" s="204">
        <f t="shared" si="42"/>
        <v>546</v>
      </c>
      <c r="M79" s="204">
        <f t="shared" si="43"/>
        <v>664</v>
      </c>
      <c r="N79" s="204">
        <f t="shared" si="44"/>
        <v>473</v>
      </c>
      <c r="O79" s="182">
        <v>499</v>
      </c>
      <c r="P79" s="208">
        <f t="shared" si="49"/>
        <v>0.71531779661016948</v>
      </c>
      <c r="Q79" s="208">
        <f t="shared" si="50"/>
        <v>0.66199633699633698</v>
      </c>
      <c r="R79" s="208">
        <f t="shared" si="50"/>
        <v>0.59373493975903602</v>
      </c>
      <c r="S79" s="208">
        <f t="shared" si="50"/>
        <v>0.87031712473572942</v>
      </c>
      <c r="T79" s="208">
        <f t="shared" si="50"/>
        <v>0.87733466933867732</v>
      </c>
      <c r="U79" s="208">
        <f t="shared" si="45"/>
        <v>0.74374017348798982</v>
      </c>
      <c r="V79" s="207" t="str">
        <f t="shared" si="51"/>
        <v>rising</v>
      </c>
      <c r="W79" s="207" t="str">
        <f t="shared" si="52"/>
        <v>falling</v>
      </c>
      <c r="X79" s="207" t="str">
        <f t="shared" si="53"/>
        <v>rising</v>
      </c>
      <c r="Y79" s="207" t="str">
        <f t="shared" si="46"/>
        <v>falling</v>
      </c>
      <c r="Z79" s="207" t="str">
        <f t="shared" si="47"/>
        <v>rising</v>
      </c>
      <c r="AA79" s="207" t="str">
        <f t="shared" si="48"/>
        <v>rising</v>
      </c>
    </row>
    <row r="80" spans="1:27" ht="15" customHeight="1" x14ac:dyDescent="0.3">
      <c r="A80" s="171" t="s">
        <v>373</v>
      </c>
      <c r="B80" s="172" t="s">
        <v>374</v>
      </c>
      <c r="C80" s="171" t="s">
        <v>375</v>
      </c>
      <c r="D80" s="173" t="s">
        <v>12</v>
      </c>
      <c r="E80" s="171">
        <v>1</v>
      </c>
      <c r="F80" s="202">
        <f t="shared" si="37"/>
        <v>2932</v>
      </c>
      <c r="G80" s="202">
        <f t="shared" si="38"/>
        <v>3327.92</v>
      </c>
      <c r="H80" s="202">
        <f t="shared" si="39"/>
        <v>3475.49</v>
      </c>
      <c r="I80" s="202">
        <f t="shared" si="40"/>
        <v>4399.78</v>
      </c>
      <c r="J80" s="181">
        <v>4164.91</v>
      </c>
      <c r="K80" s="204">
        <f t="shared" si="41"/>
        <v>3959</v>
      </c>
      <c r="L80" s="204">
        <f t="shared" si="42"/>
        <v>5405</v>
      </c>
      <c r="M80" s="204">
        <f t="shared" si="43"/>
        <v>4343</v>
      </c>
      <c r="N80" s="204">
        <f t="shared" si="44"/>
        <v>4278</v>
      </c>
      <c r="O80" s="180">
        <v>4320</v>
      </c>
      <c r="P80" s="208">
        <f t="shared" si="49"/>
        <v>0.74059105834806771</v>
      </c>
      <c r="Q80" s="208">
        <f t="shared" si="50"/>
        <v>0.61571137835337653</v>
      </c>
      <c r="R80" s="208">
        <f t="shared" si="50"/>
        <v>0.80025097858623062</v>
      </c>
      <c r="S80" s="208">
        <f t="shared" si="50"/>
        <v>1.0284665731650304</v>
      </c>
      <c r="T80" s="208">
        <f t="shared" si="50"/>
        <v>0.96409953703703699</v>
      </c>
      <c r="U80" s="208">
        <f t="shared" si="45"/>
        <v>0.82982390509794846</v>
      </c>
      <c r="V80" s="207" t="str">
        <f t="shared" si="51"/>
        <v>falling</v>
      </c>
      <c r="W80" s="207" t="str">
        <f t="shared" si="52"/>
        <v>falling</v>
      </c>
      <c r="X80" s="207" t="str">
        <f t="shared" si="53"/>
        <v>rising</v>
      </c>
      <c r="Y80" s="207" t="str">
        <f t="shared" si="46"/>
        <v>rising</v>
      </c>
      <c r="Z80" s="207" t="str">
        <f t="shared" si="47"/>
        <v>rising</v>
      </c>
      <c r="AA80" s="207" t="str">
        <f t="shared" si="48"/>
        <v>falling</v>
      </c>
    </row>
    <row r="81" spans="1:27" ht="15" customHeight="1" x14ac:dyDescent="0.3">
      <c r="A81" s="178" t="s">
        <v>376</v>
      </c>
      <c r="B81" s="179" t="s">
        <v>377</v>
      </c>
      <c r="C81" s="178" t="s">
        <v>27</v>
      </c>
      <c r="D81" s="173" t="s">
        <v>12</v>
      </c>
      <c r="E81" s="171">
        <v>1</v>
      </c>
      <c r="F81" s="202">
        <f t="shared" si="37"/>
        <v>975.37</v>
      </c>
      <c r="G81" s="202">
        <f t="shared" si="38"/>
        <v>1061.4000000000001</v>
      </c>
      <c r="H81" s="202">
        <f t="shared" si="39"/>
        <v>1157.3499999999999</v>
      </c>
      <c r="I81" s="202">
        <f t="shared" si="40"/>
        <v>1226.76</v>
      </c>
      <c r="J81" s="181">
        <v>1303.54</v>
      </c>
      <c r="K81" s="204">
        <f t="shared" si="41"/>
        <v>131</v>
      </c>
      <c r="L81" s="204">
        <f t="shared" si="42"/>
        <v>132</v>
      </c>
      <c r="M81" s="204">
        <f t="shared" si="43"/>
        <v>75</v>
      </c>
      <c r="N81" s="204">
        <f t="shared" si="44"/>
        <v>192</v>
      </c>
      <c r="O81" s="182">
        <v>350</v>
      </c>
      <c r="P81" s="208">
        <f t="shared" si="49"/>
        <v>7.4455725190839699</v>
      </c>
      <c r="Q81" s="208">
        <f t="shared" si="50"/>
        <v>8.040909090909091</v>
      </c>
      <c r="R81" s="208">
        <f t="shared" si="50"/>
        <v>15.431333333333333</v>
      </c>
      <c r="S81" s="208">
        <f t="shared" si="50"/>
        <v>6.3893750000000002</v>
      </c>
      <c r="T81" s="208">
        <f t="shared" si="50"/>
        <v>3.7243999999999997</v>
      </c>
      <c r="U81" s="208">
        <f t="shared" si="45"/>
        <v>8.2063179886652797</v>
      </c>
      <c r="V81" s="207" t="str">
        <f t="shared" si="51"/>
        <v>falling</v>
      </c>
      <c r="W81" s="207" t="str">
        <f t="shared" si="52"/>
        <v>rising</v>
      </c>
      <c r="X81" s="207" t="str">
        <f t="shared" si="53"/>
        <v>rising</v>
      </c>
      <c r="Y81" s="207" t="str">
        <f t="shared" si="46"/>
        <v>rising</v>
      </c>
      <c r="Z81" s="207" t="str">
        <f t="shared" si="47"/>
        <v>falling</v>
      </c>
      <c r="AA81" s="207" t="str">
        <f t="shared" si="48"/>
        <v>falling</v>
      </c>
    </row>
    <row r="82" spans="1:27" ht="15" customHeight="1" x14ac:dyDescent="0.3">
      <c r="A82" s="178" t="s">
        <v>381</v>
      </c>
      <c r="B82" s="179" t="s">
        <v>382</v>
      </c>
      <c r="C82" s="178" t="s">
        <v>27</v>
      </c>
      <c r="D82" s="173" t="s">
        <v>12</v>
      </c>
      <c r="E82" s="171">
        <v>1</v>
      </c>
      <c r="F82" s="202">
        <f t="shared" si="37"/>
        <v>6313.7</v>
      </c>
      <c r="G82" s="202">
        <f t="shared" si="38"/>
        <v>6832.86</v>
      </c>
      <c r="H82" s="202">
        <f t="shared" si="39"/>
        <v>7392.76</v>
      </c>
      <c r="I82" s="202">
        <f t="shared" si="40"/>
        <v>7763.1</v>
      </c>
      <c r="J82" s="181">
        <v>8134.44</v>
      </c>
      <c r="K82" s="204">
        <f t="shared" si="41"/>
        <v>577</v>
      </c>
      <c r="L82" s="204">
        <f t="shared" si="42"/>
        <v>264</v>
      </c>
      <c r="M82" s="204">
        <f t="shared" si="43"/>
        <v>300</v>
      </c>
      <c r="N82" s="204">
        <f t="shared" si="44"/>
        <v>372</v>
      </c>
      <c r="O82" s="182">
        <v>292</v>
      </c>
      <c r="P82" s="208">
        <f t="shared" si="49"/>
        <v>10.942287694974004</v>
      </c>
      <c r="Q82" s="208">
        <f t="shared" si="50"/>
        <v>25.882045454545452</v>
      </c>
      <c r="R82" s="208">
        <f t="shared" si="50"/>
        <v>24.642533333333333</v>
      </c>
      <c r="S82" s="208">
        <f t="shared" si="50"/>
        <v>20.868548387096777</v>
      </c>
      <c r="T82" s="208">
        <f t="shared" si="50"/>
        <v>27.857671232876712</v>
      </c>
      <c r="U82" s="208">
        <f t="shared" si="45"/>
        <v>22.038617220565254</v>
      </c>
      <c r="V82" s="207" t="str">
        <f t="shared" si="51"/>
        <v>rising</v>
      </c>
      <c r="W82" s="207" t="str">
        <f t="shared" si="52"/>
        <v>rising</v>
      </c>
      <c r="X82" s="207" t="str">
        <f t="shared" si="53"/>
        <v>falling</v>
      </c>
      <c r="Y82" s="207" t="str">
        <f t="shared" si="46"/>
        <v>falling</v>
      </c>
      <c r="Z82" s="207" t="str">
        <f t="shared" si="47"/>
        <v>falling</v>
      </c>
      <c r="AA82" s="207" t="str">
        <f t="shared" si="48"/>
        <v>rising</v>
      </c>
    </row>
    <row r="83" spans="1:27" ht="15" customHeight="1" x14ac:dyDescent="0.3">
      <c r="A83" s="171" t="s">
        <v>383</v>
      </c>
      <c r="B83" s="172" t="s">
        <v>384</v>
      </c>
      <c r="C83" s="171" t="s">
        <v>385</v>
      </c>
      <c r="D83" s="173" t="s">
        <v>12</v>
      </c>
      <c r="E83" s="171">
        <v>1</v>
      </c>
      <c r="F83" s="202">
        <f t="shared" si="37"/>
        <v>2319.7800000000002</v>
      </c>
      <c r="G83" s="202">
        <f t="shared" si="38"/>
        <v>2642.04</v>
      </c>
      <c r="H83" s="202">
        <f t="shared" si="39"/>
        <v>2791.2799999999997</v>
      </c>
      <c r="I83" s="202">
        <f t="shared" si="40"/>
        <v>3519.82</v>
      </c>
      <c r="J83" s="181">
        <v>3331.93</v>
      </c>
      <c r="K83" s="204">
        <f t="shared" si="41"/>
        <v>738</v>
      </c>
      <c r="L83" s="204">
        <f t="shared" si="42"/>
        <v>670</v>
      </c>
      <c r="M83" s="204">
        <f t="shared" si="43"/>
        <v>558</v>
      </c>
      <c r="N83" s="204">
        <f t="shared" si="44"/>
        <v>590</v>
      </c>
      <c r="O83" s="180">
        <v>557</v>
      </c>
      <c r="P83" s="208">
        <f t="shared" si="49"/>
        <v>3.1433333333333335</v>
      </c>
      <c r="Q83" s="208">
        <f t="shared" si="50"/>
        <v>3.9433432835820894</v>
      </c>
      <c r="R83" s="208">
        <f t="shared" si="50"/>
        <v>5.0022939068100358</v>
      </c>
      <c r="S83" s="208">
        <f t="shared" si="50"/>
        <v>5.9657966101694919</v>
      </c>
      <c r="T83" s="208">
        <f t="shared" si="50"/>
        <v>5.9819210053859964</v>
      </c>
      <c r="U83" s="208">
        <f t="shared" si="45"/>
        <v>4.8073376278561888</v>
      </c>
      <c r="V83" s="207" t="str">
        <f t="shared" si="51"/>
        <v>falling</v>
      </c>
      <c r="W83" s="207" t="str">
        <f t="shared" si="52"/>
        <v>rising</v>
      </c>
      <c r="X83" s="207" t="str">
        <f t="shared" si="53"/>
        <v>falling</v>
      </c>
      <c r="Y83" s="207" t="str">
        <f t="shared" si="46"/>
        <v>rising</v>
      </c>
      <c r="Z83" s="207" t="str">
        <f t="shared" si="47"/>
        <v>rising</v>
      </c>
      <c r="AA83" s="207" t="str">
        <f t="shared" si="48"/>
        <v>rising</v>
      </c>
    </row>
    <row r="84" spans="1:27" ht="15" customHeight="1" x14ac:dyDescent="0.3">
      <c r="A84" s="178" t="s">
        <v>386</v>
      </c>
      <c r="B84" s="179" t="s">
        <v>387</v>
      </c>
      <c r="C84" s="178" t="s">
        <v>27</v>
      </c>
      <c r="D84" s="173" t="s">
        <v>12</v>
      </c>
      <c r="E84" s="171">
        <v>1</v>
      </c>
      <c r="F84" s="202">
        <f t="shared" si="37"/>
        <v>2837.98</v>
      </c>
      <c r="G84" s="202">
        <f t="shared" si="38"/>
        <v>3057.26</v>
      </c>
      <c r="H84" s="202">
        <f t="shared" si="39"/>
        <v>3291.8199999999997</v>
      </c>
      <c r="I84" s="202">
        <f t="shared" si="40"/>
        <v>3440.62</v>
      </c>
      <c r="J84" s="181">
        <v>3605.43</v>
      </c>
      <c r="K84" s="204">
        <f t="shared" si="41"/>
        <v>214</v>
      </c>
      <c r="L84" s="204">
        <f t="shared" si="42"/>
        <v>252</v>
      </c>
      <c r="M84" s="204">
        <f t="shared" si="43"/>
        <v>269</v>
      </c>
      <c r="N84" s="204">
        <f t="shared" si="44"/>
        <v>415</v>
      </c>
      <c r="O84" s="180">
        <v>290</v>
      </c>
      <c r="P84" s="208">
        <f t="shared" si="49"/>
        <v>13.26158878504673</v>
      </c>
      <c r="Q84" s="208">
        <f t="shared" si="50"/>
        <v>12.131984126984127</v>
      </c>
      <c r="R84" s="208">
        <f t="shared" si="50"/>
        <v>12.23724907063197</v>
      </c>
      <c r="S84" s="208">
        <f t="shared" si="50"/>
        <v>8.290650602409638</v>
      </c>
      <c r="T84" s="208">
        <f t="shared" si="50"/>
        <v>12.43251724137931</v>
      </c>
      <c r="U84" s="208">
        <f t="shared" si="45"/>
        <v>11.670797965290355</v>
      </c>
      <c r="V84" s="207" t="str">
        <f t="shared" si="51"/>
        <v>rising</v>
      </c>
      <c r="W84" s="207" t="str">
        <f t="shared" si="52"/>
        <v>rising</v>
      </c>
      <c r="X84" s="207" t="str">
        <f t="shared" si="53"/>
        <v>falling</v>
      </c>
      <c r="Y84" s="207" t="str">
        <f t="shared" si="46"/>
        <v>rising</v>
      </c>
      <c r="Z84" s="207" t="str">
        <f t="shared" si="47"/>
        <v>falling</v>
      </c>
      <c r="AA84" s="207" t="str">
        <f t="shared" si="48"/>
        <v>rising</v>
      </c>
    </row>
    <row r="85" spans="1:27" ht="15" customHeight="1" x14ac:dyDescent="0.3">
      <c r="A85" s="178" t="s">
        <v>388</v>
      </c>
      <c r="B85" s="179" t="s">
        <v>9</v>
      </c>
      <c r="C85" s="178" t="s">
        <v>27</v>
      </c>
      <c r="D85" s="173" t="s">
        <v>12</v>
      </c>
      <c r="E85" s="171">
        <v>2</v>
      </c>
      <c r="F85" s="202">
        <f t="shared" si="37"/>
        <v>16110.65</v>
      </c>
      <c r="G85" s="202">
        <f t="shared" si="38"/>
        <v>16230.94</v>
      </c>
      <c r="H85" s="202">
        <f t="shared" si="39"/>
        <v>17082.37</v>
      </c>
      <c r="I85" s="202">
        <f t="shared" si="40"/>
        <v>17071.330000000002</v>
      </c>
      <c r="J85" s="181">
        <v>16740.47</v>
      </c>
      <c r="K85" s="204">
        <f t="shared" si="41"/>
        <v>2918</v>
      </c>
      <c r="L85" s="204">
        <f t="shared" si="42"/>
        <v>2725</v>
      </c>
      <c r="M85" s="204">
        <f t="shared" si="43"/>
        <v>2268</v>
      </c>
      <c r="N85" s="204">
        <f t="shared" si="44"/>
        <v>2259</v>
      </c>
      <c r="O85" s="186">
        <v>2396</v>
      </c>
      <c r="P85" s="208">
        <f t="shared" si="49"/>
        <v>5.5211274845784786</v>
      </c>
      <c r="Q85" s="208">
        <f t="shared" si="50"/>
        <v>5.9563082568807344</v>
      </c>
      <c r="R85" s="208">
        <f t="shared" si="50"/>
        <v>7.5319091710758377</v>
      </c>
      <c r="S85" s="208">
        <f t="shared" si="50"/>
        <v>7.5570296591412136</v>
      </c>
      <c r="T85" s="208">
        <f t="shared" si="50"/>
        <v>6.9868405676126883</v>
      </c>
      <c r="U85" s="208">
        <f t="shared" si="45"/>
        <v>6.71064302785779</v>
      </c>
      <c r="V85" s="207" t="str">
        <f t="shared" si="51"/>
        <v>falling</v>
      </c>
      <c r="W85" s="207" t="str">
        <f t="shared" si="52"/>
        <v>falling</v>
      </c>
      <c r="X85" s="207" t="str">
        <f t="shared" si="53"/>
        <v>rising</v>
      </c>
      <c r="Y85" s="207" t="str">
        <f t="shared" si="46"/>
        <v>rising</v>
      </c>
      <c r="Z85" s="207" t="str">
        <f t="shared" si="47"/>
        <v>rising</v>
      </c>
      <c r="AA85" s="207" t="str">
        <f t="shared" si="48"/>
        <v>falling</v>
      </c>
    </row>
    <row r="86" spans="1:27" ht="15" customHeight="1" x14ac:dyDescent="0.3">
      <c r="A86" s="178" t="s">
        <v>392</v>
      </c>
      <c r="B86" s="179" t="s">
        <v>393</v>
      </c>
      <c r="C86" s="178" t="s">
        <v>27</v>
      </c>
      <c r="D86" s="173" t="s">
        <v>12</v>
      </c>
      <c r="E86" s="171">
        <v>1</v>
      </c>
      <c r="F86" s="202">
        <f t="shared" si="37"/>
        <v>6883.93</v>
      </c>
      <c r="G86" s="202">
        <f t="shared" si="38"/>
        <v>7484.99</v>
      </c>
      <c r="H86" s="202">
        <f t="shared" si="39"/>
        <v>8135.22</v>
      </c>
      <c r="I86" s="202">
        <f t="shared" si="40"/>
        <v>8582.7800000000007</v>
      </c>
      <c r="J86" s="181">
        <v>9034.9</v>
      </c>
      <c r="K86" s="204">
        <f t="shared" si="41"/>
        <v>2175</v>
      </c>
      <c r="L86" s="204">
        <f t="shared" si="42"/>
        <v>2031</v>
      </c>
      <c r="M86" s="204">
        <f t="shared" si="43"/>
        <v>1719</v>
      </c>
      <c r="N86" s="204">
        <f t="shared" si="44"/>
        <v>1904</v>
      </c>
      <c r="O86" s="180">
        <v>1813</v>
      </c>
      <c r="P86" s="208">
        <f t="shared" si="49"/>
        <v>3.1650252873563218</v>
      </c>
      <c r="Q86" s="208">
        <f t="shared" si="50"/>
        <v>3.685371738060069</v>
      </c>
      <c r="R86" s="208">
        <f t="shared" si="50"/>
        <v>4.7325305410122169</v>
      </c>
      <c r="S86" s="208">
        <f t="shared" si="50"/>
        <v>4.507762605042017</v>
      </c>
      <c r="T86" s="208">
        <f t="shared" si="50"/>
        <v>4.9833976833976834</v>
      </c>
      <c r="U86" s="208">
        <f t="shared" si="45"/>
        <v>4.2148175709736622</v>
      </c>
      <c r="V86" s="207" t="str">
        <f t="shared" si="51"/>
        <v>falling</v>
      </c>
      <c r="W86" s="207" t="str">
        <f t="shared" si="52"/>
        <v>rising</v>
      </c>
      <c r="X86" s="207" t="str">
        <f t="shared" si="53"/>
        <v>falling</v>
      </c>
      <c r="Y86" s="207" t="str">
        <f t="shared" si="46"/>
        <v>rising</v>
      </c>
      <c r="Z86" s="207" t="str">
        <f t="shared" si="47"/>
        <v>falling</v>
      </c>
      <c r="AA86" s="207" t="str">
        <f t="shared" si="48"/>
        <v>rising</v>
      </c>
    </row>
    <row r="87" spans="1:27" ht="15" customHeight="1" x14ac:dyDescent="0.3">
      <c r="A87" s="178" t="s">
        <v>394</v>
      </c>
      <c r="B87" s="179" t="s">
        <v>395</v>
      </c>
      <c r="C87" s="178" t="s">
        <v>27</v>
      </c>
      <c r="D87" s="173" t="s">
        <v>12</v>
      </c>
      <c r="E87" s="171">
        <v>1</v>
      </c>
      <c r="F87" s="202">
        <f t="shared" si="37"/>
        <v>4618.0600000000004</v>
      </c>
      <c r="G87" s="202">
        <f t="shared" si="38"/>
        <v>4791.01</v>
      </c>
      <c r="H87" s="202">
        <f t="shared" si="39"/>
        <v>4908.17</v>
      </c>
      <c r="I87" s="202">
        <f t="shared" si="40"/>
        <v>5130.26</v>
      </c>
      <c r="J87" s="181">
        <v>5350.29</v>
      </c>
      <c r="K87" s="204">
        <f t="shared" si="41"/>
        <v>561</v>
      </c>
      <c r="L87" s="204">
        <f t="shared" si="42"/>
        <v>405</v>
      </c>
      <c r="M87" s="204">
        <f t="shared" si="43"/>
        <v>507</v>
      </c>
      <c r="N87" s="204">
        <f t="shared" si="44"/>
        <v>547</v>
      </c>
      <c r="O87" s="180">
        <v>968</v>
      </c>
      <c r="P87" s="208">
        <f t="shared" si="49"/>
        <v>8.2318360071301253</v>
      </c>
      <c r="Q87" s="208">
        <f t="shared" si="50"/>
        <v>11.829654320987656</v>
      </c>
      <c r="R87" s="208">
        <f t="shared" si="50"/>
        <v>9.6808086785009859</v>
      </c>
      <c r="S87" s="208">
        <f t="shared" si="50"/>
        <v>9.3789031078610599</v>
      </c>
      <c r="T87" s="208">
        <f t="shared" si="50"/>
        <v>5.5271590909090911</v>
      </c>
      <c r="U87" s="208">
        <f t="shared" si="45"/>
        <v>8.9296722410777853</v>
      </c>
      <c r="V87" s="207" t="str">
        <f t="shared" si="51"/>
        <v>rising</v>
      </c>
      <c r="W87" s="207" t="str">
        <f t="shared" si="52"/>
        <v>rising</v>
      </c>
      <c r="X87" s="207" t="str">
        <f t="shared" si="53"/>
        <v>rising</v>
      </c>
      <c r="Y87" s="207" t="str">
        <f t="shared" si="46"/>
        <v>falling</v>
      </c>
      <c r="Z87" s="207" t="str">
        <f t="shared" si="47"/>
        <v>falling</v>
      </c>
      <c r="AA87" s="207" t="str">
        <f t="shared" si="48"/>
        <v>falling</v>
      </c>
    </row>
    <row r="88" spans="1:27" ht="15" customHeight="1" x14ac:dyDescent="0.3">
      <c r="A88" s="178" t="s">
        <v>396</v>
      </c>
      <c r="B88" s="179" t="s">
        <v>397</v>
      </c>
      <c r="C88" s="178" t="s">
        <v>27</v>
      </c>
      <c r="D88" s="173" t="s">
        <v>12</v>
      </c>
      <c r="E88" s="171">
        <v>1</v>
      </c>
      <c r="F88" s="202">
        <f t="shared" si="37"/>
        <v>7024.62</v>
      </c>
      <c r="G88" s="202">
        <f t="shared" si="38"/>
        <v>6657.19</v>
      </c>
      <c r="H88" s="202">
        <f t="shared" si="39"/>
        <v>6379.03</v>
      </c>
      <c r="I88" s="202">
        <f t="shared" si="40"/>
        <v>6217.08</v>
      </c>
      <c r="J88" s="181">
        <v>6167.1100000000006</v>
      </c>
      <c r="K88" s="204">
        <f t="shared" si="41"/>
        <v>1373</v>
      </c>
      <c r="L88" s="204">
        <f t="shared" si="42"/>
        <v>1506</v>
      </c>
      <c r="M88" s="204">
        <f t="shared" si="43"/>
        <v>2153</v>
      </c>
      <c r="N88" s="204">
        <f t="shared" si="44"/>
        <v>3039</v>
      </c>
      <c r="O88" s="180">
        <v>3650</v>
      </c>
      <c r="P88" s="208">
        <f t="shared" si="49"/>
        <v>5.1162563729060455</v>
      </c>
      <c r="Q88" s="208">
        <f t="shared" si="50"/>
        <v>4.4204448871181938</v>
      </c>
      <c r="R88" s="208">
        <f t="shared" si="50"/>
        <v>2.9628564793311658</v>
      </c>
      <c r="S88" s="208">
        <f t="shared" si="50"/>
        <v>2.0457650542941757</v>
      </c>
      <c r="T88" s="208">
        <f t="shared" si="50"/>
        <v>1.6896191780821919</v>
      </c>
      <c r="U88" s="208">
        <f t="shared" si="45"/>
        <v>3.2469883943463542</v>
      </c>
      <c r="V88" s="207" t="str">
        <f t="shared" si="51"/>
        <v>rising</v>
      </c>
      <c r="W88" s="207" t="str">
        <f t="shared" si="52"/>
        <v>rising</v>
      </c>
      <c r="X88" s="207" t="str">
        <f t="shared" si="53"/>
        <v>rising</v>
      </c>
      <c r="Y88" s="207" t="str">
        <f t="shared" si="46"/>
        <v>falling</v>
      </c>
      <c r="Z88" s="207" t="str">
        <f t="shared" si="47"/>
        <v>falling</v>
      </c>
      <c r="AA88" s="207" t="str">
        <f t="shared" si="48"/>
        <v>falling</v>
      </c>
    </row>
    <row r="89" spans="1:27" ht="15" customHeight="1" x14ac:dyDescent="0.3">
      <c r="A89" s="178" t="s">
        <v>398</v>
      </c>
      <c r="B89" s="179" t="s">
        <v>399</v>
      </c>
      <c r="C89" s="178" t="s">
        <v>27</v>
      </c>
      <c r="D89" s="173" t="s">
        <v>12</v>
      </c>
      <c r="E89" s="171">
        <v>1</v>
      </c>
      <c r="F89" s="202">
        <f t="shared" si="37"/>
        <v>3659.54</v>
      </c>
      <c r="G89" s="202">
        <f t="shared" si="38"/>
        <v>3875.86</v>
      </c>
      <c r="H89" s="202">
        <f t="shared" si="39"/>
        <v>4234.21</v>
      </c>
      <c r="I89" s="202">
        <f t="shared" si="40"/>
        <v>4467.04</v>
      </c>
      <c r="J89" s="181">
        <v>4702.5200000000004</v>
      </c>
      <c r="K89" s="204">
        <f t="shared" si="41"/>
        <v>2229</v>
      </c>
      <c r="L89" s="204">
        <f t="shared" si="42"/>
        <v>2991</v>
      </c>
      <c r="M89" s="204">
        <f t="shared" si="43"/>
        <v>2430</v>
      </c>
      <c r="N89" s="204">
        <f t="shared" si="44"/>
        <v>2373</v>
      </c>
      <c r="O89" s="180">
        <v>2355</v>
      </c>
      <c r="P89" s="208">
        <f t="shared" si="49"/>
        <v>1.6417855540601167</v>
      </c>
      <c r="Q89" s="208">
        <f t="shared" si="50"/>
        <v>1.2958408559010366</v>
      </c>
      <c r="R89" s="208">
        <f t="shared" si="50"/>
        <v>1.7424732510288066</v>
      </c>
      <c r="S89" s="208">
        <f t="shared" si="50"/>
        <v>1.8824441635061104</v>
      </c>
      <c r="T89" s="208">
        <f t="shared" si="50"/>
        <v>1.9968237791932062</v>
      </c>
      <c r="U89" s="208">
        <f t="shared" si="45"/>
        <v>1.7118735207378553</v>
      </c>
      <c r="V89" s="207" t="str">
        <f t="shared" si="51"/>
        <v>falling</v>
      </c>
      <c r="W89" s="207" t="str">
        <f t="shared" si="52"/>
        <v>falling</v>
      </c>
      <c r="X89" s="207" t="str">
        <f t="shared" si="53"/>
        <v>falling</v>
      </c>
      <c r="Y89" s="207" t="str">
        <f t="shared" si="46"/>
        <v>rising</v>
      </c>
      <c r="Z89" s="207" t="str">
        <f t="shared" si="47"/>
        <v>rising</v>
      </c>
      <c r="AA89" s="207" t="str">
        <f t="shared" si="48"/>
        <v>rising</v>
      </c>
    </row>
    <row r="90" spans="1:27" ht="15" customHeight="1" x14ac:dyDescent="0.3">
      <c r="A90" s="178" t="s">
        <v>400</v>
      </c>
      <c r="B90" s="179" t="s">
        <v>401</v>
      </c>
      <c r="C90" s="178" t="s">
        <v>27</v>
      </c>
      <c r="D90" s="173" t="s">
        <v>12</v>
      </c>
      <c r="E90" s="171">
        <v>1</v>
      </c>
      <c r="F90" s="202">
        <f t="shared" si="37"/>
        <v>10882.06</v>
      </c>
      <c r="G90" s="202">
        <f t="shared" si="38"/>
        <v>9792.64</v>
      </c>
      <c r="H90" s="202">
        <f t="shared" si="39"/>
        <v>8890.82</v>
      </c>
      <c r="I90" s="202">
        <f t="shared" si="40"/>
        <v>7798.8</v>
      </c>
      <c r="J90" s="181">
        <v>6675.19</v>
      </c>
      <c r="K90" s="204">
        <f t="shared" si="41"/>
        <v>2202</v>
      </c>
      <c r="L90" s="204">
        <f t="shared" si="42"/>
        <v>2063</v>
      </c>
      <c r="M90" s="204">
        <f t="shared" si="43"/>
        <v>1712</v>
      </c>
      <c r="N90" s="204">
        <f t="shared" si="44"/>
        <v>2070</v>
      </c>
      <c r="O90" s="182">
        <v>2165</v>
      </c>
      <c r="P90" s="208">
        <f t="shared" si="49"/>
        <v>4.9418982742960944</v>
      </c>
      <c r="Q90" s="208">
        <f t="shared" si="50"/>
        <v>4.7467959282598153</v>
      </c>
      <c r="R90" s="208">
        <f t="shared" si="50"/>
        <v>5.193235981308411</v>
      </c>
      <c r="S90" s="208">
        <f t="shared" si="50"/>
        <v>3.767536231884058</v>
      </c>
      <c r="T90" s="208">
        <f t="shared" si="50"/>
        <v>3.0832286374133946</v>
      </c>
      <c r="U90" s="208">
        <f t="shared" si="45"/>
        <v>4.3465390106323545</v>
      </c>
      <c r="V90" s="207" t="str">
        <f t="shared" si="51"/>
        <v>falling</v>
      </c>
      <c r="W90" s="207" t="str">
        <f t="shared" si="52"/>
        <v>rising</v>
      </c>
      <c r="X90" s="207" t="str">
        <f t="shared" si="53"/>
        <v>rising</v>
      </c>
      <c r="Y90" s="207" t="str">
        <f t="shared" si="46"/>
        <v>rising</v>
      </c>
      <c r="Z90" s="207" t="str">
        <f t="shared" si="47"/>
        <v>falling</v>
      </c>
      <c r="AA90" s="207" t="str">
        <f t="shared" si="48"/>
        <v>falling</v>
      </c>
    </row>
    <row r="91" spans="1:27" ht="15" customHeight="1" x14ac:dyDescent="0.3">
      <c r="A91" s="171" t="s">
        <v>408</v>
      </c>
      <c r="B91" s="172" t="s">
        <v>409</v>
      </c>
      <c r="C91" s="171" t="s">
        <v>385</v>
      </c>
      <c r="D91" s="173" t="s">
        <v>12</v>
      </c>
      <c r="E91" s="171">
        <v>1</v>
      </c>
      <c r="F91" s="202">
        <f t="shared" si="37"/>
        <v>1751.82</v>
      </c>
      <c r="G91" s="202">
        <f t="shared" si="38"/>
        <v>1996.75</v>
      </c>
      <c r="H91" s="202">
        <f t="shared" si="39"/>
        <v>2109.83</v>
      </c>
      <c r="I91" s="202">
        <f t="shared" si="40"/>
        <v>2659.86</v>
      </c>
      <c r="J91" s="181">
        <v>2612.75</v>
      </c>
      <c r="K91" s="204">
        <f t="shared" si="41"/>
        <v>626</v>
      </c>
      <c r="L91" s="204">
        <f t="shared" si="42"/>
        <v>501</v>
      </c>
      <c r="M91" s="204">
        <f t="shared" si="43"/>
        <v>430</v>
      </c>
      <c r="N91" s="204">
        <f t="shared" si="44"/>
        <v>247</v>
      </c>
      <c r="O91" s="180">
        <v>223</v>
      </c>
      <c r="P91" s="208">
        <f t="shared" si="49"/>
        <v>2.7984345047923322</v>
      </c>
      <c r="Q91" s="208">
        <f t="shared" si="50"/>
        <v>3.9855289421157685</v>
      </c>
      <c r="R91" s="208">
        <f t="shared" si="50"/>
        <v>4.9065813953488373</v>
      </c>
      <c r="S91" s="208">
        <f t="shared" si="50"/>
        <v>10.768663967611337</v>
      </c>
      <c r="T91" s="208">
        <f t="shared" si="50"/>
        <v>11.716367713004484</v>
      </c>
      <c r="U91" s="208">
        <f t="shared" si="45"/>
        <v>6.8351153045745523</v>
      </c>
      <c r="V91" s="207" t="str">
        <f t="shared" si="51"/>
        <v>falling</v>
      </c>
      <c r="W91" s="207" t="str">
        <f t="shared" si="52"/>
        <v>falling</v>
      </c>
      <c r="X91" s="207" t="str">
        <f t="shared" si="53"/>
        <v>falling</v>
      </c>
      <c r="Y91" s="207" t="str">
        <f t="shared" si="46"/>
        <v>rising</v>
      </c>
      <c r="Z91" s="207" t="str">
        <f t="shared" si="47"/>
        <v>rising</v>
      </c>
      <c r="AA91" s="207" t="str">
        <f t="shared" si="48"/>
        <v>rising</v>
      </c>
    </row>
    <row r="92" spans="1:27" ht="15" customHeight="1" x14ac:dyDescent="0.3">
      <c r="A92" s="178" t="s">
        <v>416</v>
      </c>
      <c r="B92" s="179" t="s">
        <v>417</v>
      </c>
      <c r="C92" s="178" t="s">
        <v>27</v>
      </c>
      <c r="D92" s="173" t="s">
        <v>12</v>
      </c>
      <c r="E92" s="171">
        <v>1</v>
      </c>
      <c r="F92" s="202">
        <f t="shared" si="37"/>
        <v>4806.55</v>
      </c>
      <c r="G92" s="202">
        <f t="shared" si="38"/>
        <v>5130.3999999999996</v>
      </c>
      <c r="H92" s="202">
        <f t="shared" si="39"/>
        <v>5499.52</v>
      </c>
      <c r="I92" s="202">
        <f t="shared" si="40"/>
        <v>5291.28</v>
      </c>
      <c r="J92" s="181">
        <v>4674.0600000000004</v>
      </c>
      <c r="K92" s="204">
        <f t="shared" si="41"/>
        <v>298</v>
      </c>
      <c r="L92" s="204">
        <f t="shared" si="42"/>
        <v>251</v>
      </c>
      <c r="M92" s="204">
        <f t="shared" si="43"/>
        <v>316</v>
      </c>
      <c r="N92" s="204">
        <f t="shared" si="44"/>
        <v>188</v>
      </c>
      <c r="O92" s="182">
        <v>165</v>
      </c>
      <c r="P92" s="208">
        <f t="shared" si="49"/>
        <v>16.129362416107384</v>
      </c>
      <c r="Q92" s="208">
        <f t="shared" si="50"/>
        <v>20.4398406374502</v>
      </c>
      <c r="R92" s="208">
        <f t="shared" si="50"/>
        <v>17.403544303797471</v>
      </c>
      <c r="S92" s="208">
        <f t="shared" si="50"/>
        <v>28.145106382978721</v>
      </c>
      <c r="T92" s="208">
        <f t="shared" si="50"/>
        <v>28.327636363636366</v>
      </c>
      <c r="U92" s="208">
        <f t="shared" si="45"/>
        <v>22.08909802079403</v>
      </c>
      <c r="V92" s="207" t="str">
        <f t="shared" si="51"/>
        <v>rising</v>
      </c>
      <c r="W92" s="207" t="str">
        <f t="shared" si="52"/>
        <v>falling</v>
      </c>
      <c r="X92" s="207" t="str">
        <f t="shared" si="53"/>
        <v>falling</v>
      </c>
      <c r="Y92" s="207" t="str">
        <f t="shared" si="46"/>
        <v>falling</v>
      </c>
      <c r="Z92" s="207" t="str">
        <f t="shared" si="47"/>
        <v>rising</v>
      </c>
      <c r="AA92" s="207" t="str">
        <f t="shared" si="48"/>
        <v>rising</v>
      </c>
    </row>
    <row r="93" spans="1:27" ht="15" customHeight="1" x14ac:dyDescent="0.3">
      <c r="A93" s="171" t="s">
        <v>418</v>
      </c>
      <c r="B93" s="172" t="s">
        <v>419</v>
      </c>
      <c r="C93" s="171" t="s">
        <v>420</v>
      </c>
      <c r="D93" s="173" t="s">
        <v>12</v>
      </c>
      <c r="E93" s="171">
        <v>1</v>
      </c>
      <c r="F93" s="202">
        <f t="shared" si="37"/>
        <v>1054.79</v>
      </c>
      <c r="G93" s="202">
        <f t="shared" si="38"/>
        <v>1201.3</v>
      </c>
      <c r="H93" s="202">
        <f t="shared" si="39"/>
        <v>1212.6399999999999</v>
      </c>
      <c r="I93" s="202">
        <f t="shared" si="40"/>
        <v>1574.93</v>
      </c>
      <c r="J93" s="181">
        <v>1479.34</v>
      </c>
      <c r="K93" s="204">
        <f t="shared" si="41"/>
        <v>1787</v>
      </c>
      <c r="L93" s="204">
        <f t="shared" si="42"/>
        <v>2038</v>
      </c>
      <c r="M93" s="204">
        <f t="shared" si="43"/>
        <v>1882</v>
      </c>
      <c r="N93" s="204">
        <f t="shared" si="44"/>
        <v>1780</v>
      </c>
      <c r="O93" s="182">
        <v>1341</v>
      </c>
      <c r="P93" s="208">
        <f t="shared" si="49"/>
        <v>0.59025741466144377</v>
      </c>
      <c r="Q93" s="208">
        <f t="shared" si="50"/>
        <v>0.58945044160942095</v>
      </c>
      <c r="R93" s="208">
        <f t="shared" si="50"/>
        <v>0.64433581296493081</v>
      </c>
      <c r="S93" s="208">
        <f t="shared" si="50"/>
        <v>0.88479213483146069</v>
      </c>
      <c r="T93" s="208">
        <f t="shared" si="50"/>
        <v>1.1031618195376585</v>
      </c>
      <c r="U93" s="208">
        <f t="shared" si="45"/>
        <v>0.76239952472098282</v>
      </c>
      <c r="V93" s="207" t="str">
        <f t="shared" si="51"/>
        <v>falling</v>
      </c>
      <c r="W93" s="207" t="str">
        <f t="shared" si="52"/>
        <v>falling</v>
      </c>
      <c r="X93" s="207" t="str">
        <f t="shared" si="53"/>
        <v>falling</v>
      </c>
      <c r="Y93" s="207" t="str">
        <f t="shared" si="46"/>
        <v>rising</v>
      </c>
      <c r="Z93" s="207" t="str">
        <f t="shared" si="47"/>
        <v>rising</v>
      </c>
      <c r="AA93" s="207" t="str">
        <f t="shared" si="48"/>
        <v>rising</v>
      </c>
    </row>
    <row r="94" spans="1:27" ht="15" customHeight="1" x14ac:dyDescent="0.3">
      <c r="A94" s="171" t="s">
        <v>423</v>
      </c>
      <c r="B94" s="172" t="s">
        <v>424</v>
      </c>
      <c r="C94" s="171" t="s">
        <v>425</v>
      </c>
      <c r="D94" s="173" t="s">
        <v>12</v>
      </c>
      <c r="E94" s="171">
        <v>1</v>
      </c>
      <c r="F94" s="202">
        <f t="shared" si="37"/>
        <v>524.92999999999995</v>
      </c>
      <c r="G94" s="202">
        <f t="shared" si="38"/>
        <v>588.48</v>
      </c>
      <c r="H94" s="202">
        <f t="shared" si="39"/>
        <v>605.15</v>
      </c>
      <c r="I94" s="202">
        <f t="shared" si="40"/>
        <v>764.95</v>
      </c>
      <c r="J94" s="181">
        <v>714.64</v>
      </c>
      <c r="K94" s="204">
        <f t="shared" si="41"/>
        <v>314</v>
      </c>
      <c r="L94" s="204">
        <f t="shared" si="42"/>
        <v>297</v>
      </c>
      <c r="M94" s="204">
        <f t="shared" si="43"/>
        <v>243</v>
      </c>
      <c r="N94" s="204">
        <f t="shared" si="44"/>
        <v>171</v>
      </c>
      <c r="O94" s="180">
        <v>286</v>
      </c>
      <c r="P94" s="208">
        <f t="shared" si="49"/>
        <v>1.6717515923566877</v>
      </c>
      <c r="Q94" s="208">
        <f t="shared" si="50"/>
        <v>1.9814141414141415</v>
      </c>
      <c r="R94" s="208">
        <f t="shared" si="50"/>
        <v>2.4903292181069956</v>
      </c>
      <c r="S94" s="208">
        <f t="shared" si="50"/>
        <v>4.473391812865497</v>
      </c>
      <c r="T94" s="208">
        <f t="shared" si="50"/>
        <v>2.4987412587412585</v>
      </c>
      <c r="U94" s="208">
        <f t="shared" si="45"/>
        <v>2.623125604696916</v>
      </c>
      <c r="V94" s="207" t="str">
        <f t="shared" si="51"/>
        <v>falling</v>
      </c>
      <c r="W94" s="207" t="str">
        <f t="shared" si="52"/>
        <v>falling</v>
      </c>
      <c r="X94" s="207" t="str">
        <f t="shared" si="53"/>
        <v>rising</v>
      </c>
      <c r="Y94" s="207" t="str">
        <f t="shared" si="46"/>
        <v>rising</v>
      </c>
      <c r="Z94" s="207" t="str">
        <f t="shared" si="47"/>
        <v>rising</v>
      </c>
      <c r="AA94" s="207" t="str">
        <f t="shared" si="48"/>
        <v>falling</v>
      </c>
    </row>
    <row r="95" spans="1:27" ht="15" customHeight="1" x14ac:dyDescent="0.3">
      <c r="A95" s="178" t="s">
        <v>428</v>
      </c>
      <c r="B95" s="179" t="s">
        <v>429</v>
      </c>
      <c r="C95" s="178" t="s">
        <v>27</v>
      </c>
      <c r="D95" s="173" t="s">
        <v>12</v>
      </c>
      <c r="E95" s="171">
        <v>1</v>
      </c>
      <c r="F95" s="202">
        <f t="shared" si="37"/>
        <v>3035.87</v>
      </c>
      <c r="G95" s="202">
        <f t="shared" si="38"/>
        <v>3180.52</v>
      </c>
      <c r="H95" s="202">
        <f t="shared" si="39"/>
        <v>3441.0600000000004</v>
      </c>
      <c r="I95" s="202">
        <f t="shared" si="40"/>
        <v>3454.33</v>
      </c>
      <c r="J95" s="181">
        <v>3477.29</v>
      </c>
      <c r="K95" s="204">
        <f t="shared" si="41"/>
        <v>283</v>
      </c>
      <c r="L95" s="204">
        <f t="shared" si="42"/>
        <v>425</v>
      </c>
      <c r="M95" s="204">
        <f t="shared" si="43"/>
        <v>306</v>
      </c>
      <c r="N95" s="204">
        <f t="shared" si="44"/>
        <v>342</v>
      </c>
      <c r="O95" s="180">
        <v>328</v>
      </c>
      <c r="P95" s="208">
        <f t="shared" si="49"/>
        <v>10.727455830388692</v>
      </c>
      <c r="Q95" s="208">
        <f t="shared" si="50"/>
        <v>7.4835764705882353</v>
      </c>
      <c r="R95" s="208">
        <f t="shared" si="50"/>
        <v>11.24529411764706</v>
      </c>
      <c r="S95" s="208">
        <f t="shared" si="50"/>
        <v>10.100380116959064</v>
      </c>
      <c r="T95" s="208">
        <f t="shared" si="50"/>
        <v>10.601493902439024</v>
      </c>
      <c r="U95" s="208">
        <f t="shared" si="45"/>
        <v>10.031640087604416</v>
      </c>
      <c r="V95" s="207" t="str">
        <f t="shared" si="51"/>
        <v>falling</v>
      </c>
      <c r="W95" s="207" t="str">
        <f t="shared" si="52"/>
        <v>rising</v>
      </c>
      <c r="X95" s="207" t="str">
        <f t="shared" si="53"/>
        <v>falling</v>
      </c>
      <c r="Y95" s="207" t="str">
        <f t="shared" si="46"/>
        <v>rising</v>
      </c>
      <c r="Z95" s="207" t="str">
        <f t="shared" si="47"/>
        <v>falling</v>
      </c>
      <c r="AA95" s="207" t="str">
        <f t="shared" si="48"/>
        <v>rising</v>
      </c>
    </row>
    <row r="96" spans="1:27" ht="15" customHeight="1" x14ac:dyDescent="0.3">
      <c r="A96" s="178" t="s">
        <v>430</v>
      </c>
      <c r="B96" s="179" t="s">
        <v>431</v>
      </c>
      <c r="C96" s="178" t="s">
        <v>27</v>
      </c>
      <c r="D96" s="173" t="s">
        <v>12</v>
      </c>
      <c r="E96" s="171">
        <v>1</v>
      </c>
      <c r="F96" s="202">
        <f t="shared" ref="F96:F127" si="54">VLOOKUP(A96, Science2017, 6, FALSE)</f>
        <v>9242.68</v>
      </c>
      <c r="G96" s="202">
        <f t="shared" ref="G96:G127" si="55">VLOOKUP(A96, Science2017, 7, FALSE)</f>
        <v>9405.43</v>
      </c>
      <c r="H96" s="202">
        <f t="shared" ref="H96:H127" si="56">VLOOKUP(A96, Science2017, 8, FALSE)</f>
        <v>9868.8799999999992</v>
      </c>
      <c r="I96" s="202">
        <f t="shared" ref="I96:I127" si="57">VLOOKUP(A96, Science2017, 9, FALSE)</f>
        <v>10315.44</v>
      </c>
      <c r="J96" s="181">
        <v>10758.43</v>
      </c>
      <c r="K96" s="204">
        <f t="shared" ref="K96:K127" si="58">VLOOKUP(A96, Science2017, 10, FALSE)</f>
        <v>315</v>
      </c>
      <c r="L96" s="204">
        <f t="shared" ref="L96:L127" si="59">VLOOKUP(A96, Science2017, 11, FALSE)</f>
        <v>199</v>
      </c>
      <c r="M96" s="204">
        <f t="shared" ref="M96:M127" si="60">VLOOKUP(A96, Science2017, 12, FALSE)</f>
        <v>277</v>
      </c>
      <c r="N96" s="204">
        <f t="shared" ref="N96:N127" si="61">VLOOKUP(A96, Science2017, 13, FALSE)</f>
        <v>412</v>
      </c>
      <c r="O96" s="182">
        <v>475</v>
      </c>
      <c r="P96" s="208">
        <f t="shared" si="49"/>
        <v>29.341841269841272</v>
      </c>
      <c r="Q96" s="208">
        <f t="shared" si="50"/>
        <v>47.263467336683419</v>
      </c>
      <c r="R96" s="208">
        <f t="shared" si="50"/>
        <v>35.627725631768953</v>
      </c>
      <c r="S96" s="208">
        <f t="shared" si="50"/>
        <v>25.037475728155339</v>
      </c>
      <c r="T96" s="208">
        <f t="shared" si="50"/>
        <v>22.649326315789473</v>
      </c>
      <c r="U96" s="208">
        <f>AVERAGE(P96:T96)</f>
        <v>31.983967256447688</v>
      </c>
      <c r="V96" s="207" t="str">
        <f t="shared" si="51"/>
        <v>rising</v>
      </c>
      <c r="W96" s="207" t="str">
        <f t="shared" si="52"/>
        <v>rising</v>
      </c>
      <c r="X96" s="207" t="str">
        <f t="shared" si="53"/>
        <v>rising</v>
      </c>
      <c r="Y96" s="207" t="str">
        <f t="shared" si="46"/>
        <v>falling</v>
      </c>
      <c r="Z96" s="207" t="str">
        <f t="shared" si="47"/>
        <v>falling</v>
      </c>
      <c r="AA96" s="207" t="str">
        <f t="shared" si="48"/>
        <v>falling</v>
      </c>
    </row>
    <row r="97" spans="1:27" ht="15" customHeight="1" x14ac:dyDescent="0.3">
      <c r="A97" s="171" t="s">
        <v>434</v>
      </c>
      <c r="B97" s="172" t="s">
        <v>435</v>
      </c>
      <c r="C97" s="171" t="s">
        <v>436</v>
      </c>
      <c r="D97" s="173" t="s">
        <v>12</v>
      </c>
      <c r="E97" s="171">
        <v>1</v>
      </c>
      <c r="F97" s="202">
        <f t="shared" si="54"/>
        <v>1350.64</v>
      </c>
      <c r="G97" s="202">
        <f t="shared" si="55"/>
        <v>1411.98</v>
      </c>
      <c r="H97" s="202">
        <f t="shared" si="56"/>
        <v>1497.44</v>
      </c>
      <c r="I97" s="202">
        <f t="shared" si="57"/>
        <v>1553.99</v>
      </c>
      <c r="J97" s="181">
        <v>1608.06</v>
      </c>
      <c r="K97" s="204">
        <f t="shared" si="58"/>
        <v>162</v>
      </c>
      <c r="L97" s="204">
        <f t="shared" si="59"/>
        <v>125</v>
      </c>
      <c r="M97" s="204">
        <f t="shared" si="60"/>
        <v>103</v>
      </c>
      <c r="N97" s="204">
        <f t="shared" si="61"/>
        <v>171</v>
      </c>
      <c r="O97" s="180">
        <v>137</v>
      </c>
      <c r="P97" s="208">
        <f t="shared" si="49"/>
        <v>8.3372839506172838</v>
      </c>
      <c r="Q97" s="208">
        <f t="shared" si="50"/>
        <v>11.29584</v>
      </c>
      <c r="R97" s="208">
        <f t="shared" si="50"/>
        <v>14.538252427184467</v>
      </c>
      <c r="S97" s="208">
        <f t="shared" si="50"/>
        <v>9.0876608187134504</v>
      </c>
      <c r="T97" s="208">
        <f t="shared" si="50"/>
        <v>11.737664233576641</v>
      </c>
      <c r="U97" s="208">
        <f t="shared" si="45"/>
        <v>10.99934028601837</v>
      </c>
      <c r="V97" s="207" t="str">
        <f t="shared" si="51"/>
        <v>falling</v>
      </c>
      <c r="W97" s="207" t="str">
        <f t="shared" si="52"/>
        <v>rising</v>
      </c>
      <c r="X97" s="207" t="str">
        <f t="shared" si="53"/>
        <v>falling</v>
      </c>
      <c r="Y97" s="207" t="str">
        <f t="shared" si="46"/>
        <v>rising</v>
      </c>
      <c r="Z97" s="207" t="str">
        <f t="shared" si="47"/>
        <v>falling</v>
      </c>
      <c r="AA97" s="207" t="str">
        <f t="shared" si="48"/>
        <v>rising</v>
      </c>
    </row>
    <row r="98" spans="1:27" ht="15" customHeight="1" x14ac:dyDescent="0.3">
      <c r="A98" s="178" t="s">
        <v>441</v>
      </c>
      <c r="B98" s="179" t="s">
        <v>442</v>
      </c>
      <c r="C98" s="178" t="s">
        <v>27</v>
      </c>
      <c r="D98" s="173" t="s">
        <v>12</v>
      </c>
      <c r="E98" s="171">
        <v>1</v>
      </c>
      <c r="F98" s="202">
        <f t="shared" si="54"/>
        <v>7609.84</v>
      </c>
      <c r="G98" s="202">
        <f t="shared" si="55"/>
        <v>7211.81</v>
      </c>
      <c r="H98" s="202">
        <f t="shared" si="56"/>
        <v>6511.3600000000006</v>
      </c>
      <c r="I98" s="202">
        <f t="shared" si="57"/>
        <v>5570.29</v>
      </c>
      <c r="J98" s="181">
        <v>4876.03</v>
      </c>
      <c r="K98" s="204">
        <f t="shared" si="58"/>
        <v>554</v>
      </c>
      <c r="L98" s="204">
        <f t="shared" si="59"/>
        <v>488</v>
      </c>
      <c r="M98" s="204">
        <f t="shared" si="60"/>
        <v>608</v>
      </c>
      <c r="N98" s="204">
        <f t="shared" si="61"/>
        <v>526</v>
      </c>
      <c r="O98" s="180">
        <v>431</v>
      </c>
      <c r="P98" s="208">
        <f t="shared" si="49"/>
        <v>13.736173285198555</v>
      </c>
      <c r="Q98" s="208">
        <f t="shared" si="50"/>
        <v>14.77829918032787</v>
      </c>
      <c r="R98" s="208">
        <f t="shared" si="50"/>
        <v>10.709473684210527</v>
      </c>
      <c r="S98" s="208">
        <f t="shared" si="50"/>
        <v>10.589904942965779</v>
      </c>
      <c r="T98" s="208">
        <f t="shared" si="50"/>
        <v>11.313294663573085</v>
      </c>
      <c r="U98" s="208">
        <f t="shared" si="45"/>
        <v>12.225429151255165</v>
      </c>
      <c r="V98" s="207" t="str">
        <f t="shared" si="51"/>
        <v>rising</v>
      </c>
      <c r="W98" s="207" t="str">
        <f t="shared" si="52"/>
        <v>falling</v>
      </c>
      <c r="X98" s="207" t="str">
        <f t="shared" si="53"/>
        <v>falling</v>
      </c>
      <c r="Y98" s="207" t="str">
        <f t="shared" si="46"/>
        <v>falling</v>
      </c>
      <c r="Z98" s="207" t="str">
        <f t="shared" si="47"/>
        <v>falling</v>
      </c>
      <c r="AA98" s="207" t="str">
        <f t="shared" si="48"/>
        <v>rising</v>
      </c>
    </row>
    <row r="99" spans="1:27" ht="15" customHeight="1" x14ac:dyDescent="0.3">
      <c r="A99" s="178" t="s">
        <v>447</v>
      </c>
      <c r="B99" s="179" t="s">
        <v>448</v>
      </c>
      <c r="C99" s="178" t="s">
        <v>27</v>
      </c>
      <c r="D99" s="173" t="s">
        <v>12</v>
      </c>
      <c r="E99" s="171">
        <v>1</v>
      </c>
      <c r="F99" s="202">
        <f t="shared" si="54"/>
        <v>3577.02</v>
      </c>
      <c r="G99" s="202">
        <f t="shared" si="55"/>
        <v>3641.32</v>
      </c>
      <c r="H99" s="202">
        <f t="shared" si="56"/>
        <v>3286.1899999999996</v>
      </c>
      <c r="I99" s="202">
        <f t="shared" si="57"/>
        <v>3266.8</v>
      </c>
      <c r="J99" s="181">
        <v>3146.29</v>
      </c>
      <c r="K99" s="204">
        <f t="shared" si="58"/>
        <v>532</v>
      </c>
      <c r="L99" s="204">
        <f t="shared" si="59"/>
        <v>777</v>
      </c>
      <c r="M99" s="204">
        <f t="shared" si="60"/>
        <v>1136</v>
      </c>
      <c r="N99" s="204">
        <f t="shared" si="61"/>
        <v>796</v>
      </c>
      <c r="O99" s="180">
        <v>507</v>
      </c>
      <c r="P99" s="208">
        <f t="shared" si="49"/>
        <v>6.7237218045112783</v>
      </c>
      <c r="Q99" s="208">
        <f t="shared" si="50"/>
        <v>4.6863835263835263</v>
      </c>
      <c r="R99" s="208">
        <f t="shared" si="50"/>
        <v>2.8927728873239431</v>
      </c>
      <c r="S99" s="208">
        <f t="shared" si="50"/>
        <v>4.1040201005025132</v>
      </c>
      <c r="T99" s="208">
        <f t="shared" si="50"/>
        <v>6.2057001972386585</v>
      </c>
      <c r="U99" s="208">
        <f t="shared" si="45"/>
        <v>4.9225197031919841</v>
      </c>
      <c r="V99" s="207" t="str">
        <f t="shared" si="51"/>
        <v>rising</v>
      </c>
      <c r="W99" s="207" t="str">
        <f t="shared" si="52"/>
        <v>falling</v>
      </c>
      <c r="X99" s="207" t="str">
        <f t="shared" si="53"/>
        <v>falling</v>
      </c>
      <c r="Y99" s="207" t="str">
        <f t="shared" si="46"/>
        <v>falling</v>
      </c>
      <c r="Z99" s="207" t="str">
        <f t="shared" si="47"/>
        <v>rising</v>
      </c>
      <c r="AA99" s="207" t="str">
        <f t="shared" si="48"/>
        <v>rising</v>
      </c>
    </row>
    <row r="100" spans="1:27" ht="15" customHeight="1" x14ac:dyDescent="0.3">
      <c r="A100" s="178" t="s">
        <v>449</v>
      </c>
      <c r="B100" s="179" t="s">
        <v>450</v>
      </c>
      <c r="C100" s="178" t="s">
        <v>27</v>
      </c>
      <c r="D100" s="173" t="s">
        <v>12</v>
      </c>
      <c r="E100" s="171">
        <v>1</v>
      </c>
      <c r="F100" s="202">
        <f t="shared" si="54"/>
        <v>8870.34</v>
      </c>
      <c r="G100" s="202">
        <f t="shared" si="55"/>
        <v>7981.64</v>
      </c>
      <c r="H100" s="202">
        <f t="shared" si="56"/>
        <v>7247.27</v>
      </c>
      <c r="I100" s="202">
        <f t="shared" si="57"/>
        <v>6357.05</v>
      </c>
      <c r="J100" s="181">
        <v>5441.05</v>
      </c>
      <c r="K100" s="204">
        <f t="shared" si="58"/>
        <v>1103</v>
      </c>
      <c r="L100" s="204">
        <f t="shared" si="59"/>
        <v>1641</v>
      </c>
      <c r="M100" s="204">
        <f t="shared" si="60"/>
        <v>1733</v>
      </c>
      <c r="N100" s="204">
        <f t="shared" si="61"/>
        <v>1540</v>
      </c>
      <c r="O100" s="180">
        <v>1251</v>
      </c>
      <c r="P100" s="208">
        <f t="shared" si="49"/>
        <v>8.0420126926563924</v>
      </c>
      <c r="Q100" s="208">
        <f t="shared" si="50"/>
        <v>4.8638878732480197</v>
      </c>
      <c r="R100" s="208">
        <f t="shared" si="50"/>
        <v>4.181921523369879</v>
      </c>
      <c r="S100" s="208">
        <f t="shared" si="50"/>
        <v>4.1279545454545454</v>
      </c>
      <c r="T100" s="208">
        <f t="shared" si="50"/>
        <v>4.3493605115907279</v>
      </c>
      <c r="U100" s="208">
        <f t="shared" si="45"/>
        <v>5.1130274292639131</v>
      </c>
      <c r="V100" s="207" t="str">
        <f t="shared" si="51"/>
        <v>rising</v>
      </c>
      <c r="W100" s="207" t="str">
        <f t="shared" si="52"/>
        <v>falling</v>
      </c>
      <c r="X100" s="207" t="str">
        <f t="shared" si="53"/>
        <v>falling</v>
      </c>
      <c r="Y100" s="207" t="str">
        <f t="shared" si="46"/>
        <v>falling</v>
      </c>
      <c r="Z100" s="207" t="str">
        <f t="shared" si="47"/>
        <v>falling</v>
      </c>
      <c r="AA100" s="207" t="str">
        <f t="shared" si="48"/>
        <v>rising</v>
      </c>
    </row>
    <row r="101" spans="1:27" ht="15" customHeight="1" x14ac:dyDescent="0.3">
      <c r="A101" s="178" t="s">
        <v>454</v>
      </c>
      <c r="B101" s="179" t="s">
        <v>455</v>
      </c>
      <c r="C101" s="178" t="s">
        <v>27</v>
      </c>
      <c r="D101" s="173" t="s">
        <v>12</v>
      </c>
      <c r="E101" s="171">
        <v>1</v>
      </c>
      <c r="F101" s="202">
        <f t="shared" si="54"/>
        <v>3446.66</v>
      </c>
      <c r="G101" s="202">
        <f t="shared" si="55"/>
        <v>3731.45</v>
      </c>
      <c r="H101" s="202">
        <f t="shared" si="56"/>
        <v>4054.9300000000003</v>
      </c>
      <c r="I101" s="202">
        <f t="shared" si="57"/>
        <v>4307.87</v>
      </c>
      <c r="J101" s="181">
        <v>4535.26</v>
      </c>
      <c r="K101" s="204">
        <f t="shared" si="58"/>
        <v>1950</v>
      </c>
      <c r="L101" s="204">
        <f t="shared" si="59"/>
        <v>1940</v>
      </c>
      <c r="M101" s="204">
        <f t="shared" si="60"/>
        <v>1346</v>
      </c>
      <c r="N101" s="204">
        <f t="shared" si="61"/>
        <v>1660</v>
      </c>
      <c r="O101" s="180">
        <v>2007</v>
      </c>
      <c r="P101" s="208">
        <f t="shared" si="49"/>
        <v>1.7675179487179487</v>
      </c>
      <c r="Q101" s="208">
        <f t="shared" si="50"/>
        <v>1.9234278350515464</v>
      </c>
      <c r="R101" s="208">
        <f t="shared" si="50"/>
        <v>3.0125780089153049</v>
      </c>
      <c r="S101" s="208">
        <f t="shared" si="50"/>
        <v>2.595102409638554</v>
      </c>
      <c r="T101" s="208">
        <f t="shared" si="50"/>
        <v>2.259720976581963</v>
      </c>
      <c r="U101" s="208">
        <f t="shared" si="45"/>
        <v>2.3116694357810639</v>
      </c>
      <c r="V101" s="207" t="str">
        <f t="shared" si="51"/>
        <v>falling</v>
      </c>
      <c r="W101" s="207" t="str">
        <f t="shared" si="52"/>
        <v>rising</v>
      </c>
      <c r="X101" s="207" t="str">
        <f t="shared" si="53"/>
        <v>rising</v>
      </c>
      <c r="Y101" s="207" t="str">
        <f t="shared" si="46"/>
        <v>rising</v>
      </c>
      <c r="Z101" s="207" t="str">
        <f t="shared" si="47"/>
        <v>falling</v>
      </c>
      <c r="AA101" s="207" t="str">
        <f t="shared" si="48"/>
        <v>falling</v>
      </c>
    </row>
    <row r="102" spans="1:27" ht="15" customHeight="1" x14ac:dyDescent="0.3">
      <c r="A102" s="191" t="s">
        <v>456</v>
      </c>
      <c r="B102" s="192" t="s">
        <v>457</v>
      </c>
      <c r="C102" s="191" t="s">
        <v>50</v>
      </c>
      <c r="D102" s="193" t="s">
        <v>12</v>
      </c>
      <c r="E102" s="194">
        <v>1</v>
      </c>
      <c r="F102" s="202">
        <f t="shared" si="54"/>
        <v>1003.84</v>
      </c>
      <c r="G102" s="202">
        <f t="shared" si="55"/>
        <v>0</v>
      </c>
      <c r="H102" s="202">
        <f t="shared" si="56"/>
        <v>1419.11</v>
      </c>
      <c r="I102" s="202">
        <f t="shared" si="57"/>
        <v>1180.8</v>
      </c>
      <c r="J102" s="181">
        <v>1204.42</v>
      </c>
      <c r="K102" s="204">
        <f t="shared" si="58"/>
        <v>1851</v>
      </c>
      <c r="L102" s="204">
        <f t="shared" si="59"/>
        <v>1961</v>
      </c>
      <c r="M102" s="204">
        <f t="shared" si="60"/>
        <v>1150</v>
      </c>
      <c r="N102" s="204">
        <f t="shared" si="61"/>
        <v>2330</v>
      </c>
      <c r="O102" s="182">
        <v>2727</v>
      </c>
      <c r="P102" s="208">
        <f t="shared" si="49"/>
        <v>0.54232306861156132</v>
      </c>
      <c r="Q102" s="208">
        <f t="shared" si="50"/>
        <v>0</v>
      </c>
      <c r="R102" s="208">
        <f t="shared" si="50"/>
        <v>1.2340086956521739</v>
      </c>
      <c r="S102" s="208">
        <f t="shared" si="50"/>
        <v>0.50678111587982833</v>
      </c>
      <c r="T102" s="208">
        <f t="shared" si="50"/>
        <v>0.44166483314998167</v>
      </c>
      <c r="U102" s="208">
        <f t="shared" si="45"/>
        <v>0.54495554265870905</v>
      </c>
      <c r="V102" s="207" t="str">
        <f t="shared" si="51"/>
        <v>falling</v>
      </c>
      <c r="W102" s="207" t="str">
        <f t="shared" si="52"/>
        <v>rising</v>
      </c>
      <c r="X102" s="207" t="str">
        <f t="shared" si="53"/>
        <v>rising</v>
      </c>
      <c r="Y102" s="207" t="str">
        <f t="shared" si="46"/>
        <v>rising</v>
      </c>
      <c r="Z102" s="207" t="str">
        <f t="shared" si="47"/>
        <v>falling</v>
      </c>
      <c r="AA102" s="207" t="str">
        <f t="shared" si="48"/>
        <v>falling</v>
      </c>
    </row>
    <row r="103" spans="1:27" ht="15" customHeight="1" x14ac:dyDescent="0.3">
      <c r="A103" s="171" t="s">
        <v>460</v>
      </c>
      <c r="B103" s="172" t="s">
        <v>461</v>
      </c>
      <c r="C103" s="171" t="s">
        <v>236</v>
      </c>
      <c r="D103" s="173" t="s">
        <v>12</v>
      </c>
      <c r="E103" s="171">
        <v>1</v>
      </c>
      <c r="F103" s="202">
        <f t="shared" si="54"/>
        <v>820.96</v>
      </c>
      <c r="G103" s="202">
        <f t="shared" si="55"/>
        <v>921.26</v>
      </c>
      <c r="H103" s="202">
        <f t="shared" si="56"/>
        <v>923.5</v>
      </c>
      <c r="I103" s="202">
        <f t="shared" si="57"/>
        <v>1191.95</v>
      </c>
      <c r="J103" s="181">
        <v>1123.3900000000001</v>
      </c>
      <c r="K103" s="204">
        <f t="shared" si="58"/>
        <v>795</v>
      </c>
      <c r="L103" s="204">
        <f t="shared" si="59"/>
        <v>859</v>
      </c>
      <c r="M103" s="204">
        <f t="shared" si="60"/>
        <v>981</v>
      </c>
      <c r="N103" s="204">
        <f t="shared" si="61"/>
        <v>1054</v>
      </c>
      <c r="O103" s="182">
        <v>886</v>
      </c>
      <c r="P103" s="208">
        <f t="shared" si="49"/>
        <v>1.0326540880503146</v>
      </c>
      <c r="Q103" s="208">
        <f t="shared" si="50"/>
        <v>1.0724796274738067</v>
      </c>
      <c r="R103" s="208">
        <f t="shared" si="50"/>
        <v>0.94138634046890923</v>
      </c>
      <c r="S103" s="208">
        <f t="shared" si="50"/>
        <v>1.1308823529411764</v>
      </c>
      <c r="T103" s="208">
        <f t="shared" si="50"/>
        <v>1.2679345372460498</v>
      </c>
      <c r="U103" s="208">
        <f t="shared" si="45"/>
        <v>1.0890673892360512</v>
      </c>
      <c r="V103" s="207" t="str">
        <f t="shared" si="51"/>
        <v>rising</v>
      </c>
      <c r="W103" s="207" t="str">
        <f t="shared" si="52"/>
        <v>rising</v>
      </c>
      <c r="X103" s="207" t="str">
        <f t="shared" si="53"/>
        <v>falling</v>
      </c>
      <c r="Y103" s="207" t="str">
        <f t="shared" si="46"/>
        <v>falling</v>
      </c>
      <c r="Z103" s="207" t="str">
        <f t="shared" si="47"/>
        <v>rising</v>
      </c>
      <c r="AA103" s="207" t="str">
        <f t="shared" si="48"/>
        <v>rising</v>
      </c>
    </row>
    <row r="104" spans="1:27" ht="15" customHeight="1" x14ac:dyDescent="0.3">
      <c r="A104" s="171" t="s">
        <v>464</v>
      </c>
      <c r="B104" s="172" t="s">
        <v>465</v>
      </c>
      <c r="C104" s="171" t="s">
        <v>41</v>
      </c>
      <c r="D104" s="173" t="s">
        <v>12</v>
      </c>
      <c r="E104" s="171">
        <v>1</v>
      </c>
      <c r="F104" s="202">
        <f t="shared" si="54"/>
        <v>1047.4100000000001</v>
      </c>
      <c r="G104" s="202">
        <f t="shared" si="55"/>
        <v>1189.1199999999999</v>
      </c>
      <c r="H104" s="202">
        <f t="shared" si="56"/>
        <v>1249.49</v>
      </c>
      <c r="I104" s="202">
        <f t="shared" si="57"/>
        <v>1538.54</v>
      </c>
      <c r="J104" s="181">
        <v>1499.36</v>
      </c>
      <c r="K104" s="204">
        <f t="shared" si="58"/>
        <v>43</v>
      </c>
      <c r="L104" s="204">
        <f t="shared" si="59"/>
        <v>62</v>
      </c>
      <c r="M104" s="204">
        <f t="shared" si="60"/>
        <v>70</v>
      </c>
      <c r="N104" s="204">
        <f t="shared" si="61"/>
        <v>194</v>
      </c>
      <c r="O104" s="180">
        <v>74</v>
      </c>
      <c r="P104" s="208">
        <f t="shared" si="49"/>
        <v>24.358372093023259</v>
      </c>
      <c r="Q104" s="208">
        <f t="shared" si="50"/>
        <v>19.179354838709674</v>
      </c>
      <c r="R104" s="208">
        <f t="shared" si="50"/>
        <v>17.849857142857143</v>
      </c>
      <c r="S104" s="208">
        <f t="shared" si="50"/>
        <v>7.930618556701031</v>
      </c>
      <c r="T104" s="208">
        <f t="shared" si="50"/>
        <v>20.261621621621622</v>
      </c>
      <c r="U104" s="208">
        <f t="shared" si="45"/>
        <v>17.915964850582547</v>
      </c>
      <c r="V104" s="207" t="str">
        <f t="shared" si="51"/>
        <v>rising</v>
      </c>
      <c r="W104" s="207" t="str">
        <f t="shared" si="52"/>
        <v>rising</v>
      </c>
      <c r="X104" s="207" t="str">
        <f t="shared" si="53"/>
        <v>falling</v>
      </c>
      <c r="Y104" s="207" t="str">
        <f t="shared" si="46"/>
        <v>falling</v>
      </c>
      <c r="Z104" s="207" t="str">
        <f t="shared" si="47"/>
        <v>falling</v>
      </c>
      <c r="AA104" s="207" t="str">
        <f t="shared" si="48"/>
        <v>rising</v>
      </c>
    </row>
    <row r="105" spans="1:27" ht="15" customHeight="1" x14ac:dyDescent="0.3">
      <c r="A105" s="178" t="s">
        <v>466</v>
      </c>
      <c r="B105" s="179" t="s">
        <v>467</v>
      </c>
      <c r="C105" s="178" t="s">
        <v>27</v>
      </c>
      <c r="D105" s="173" t="s">
        <v>12</v>
      </c>
      <c r="E105" s="171">
        <v>1</v>
      </c>
      <c r="F105" s="202">
        <f t="shared" si="54"/>
        <v>4997.8900000000003</v>
      </c>
      <c r="G105" s="202">
        <f t="shared" si="55"/>
        <v>4497.6099999999997</v>
      </c>
      <c r="H105" s="202">
        <f t="shared" si="56"/>
        <v>4083.1</v>
      </c>
      <c r="I105" s="202">
        <f t="shared" si="57"/>
        <v>3581.56</v>
      </c>
      <c r="J105" s="181">
        <v>3065.3199999999997</v>
      </c>
      <c r="K105" s="204">
        <f t="shared" si="58"/>
        <v>64</v>
      </c>
      <c r="L105" s="204">
        <f t="shared" si="59"/>
        <v>89</v>
      </c>
      <c r="M105" s="204">
        <f t="shared" si="60"/>
        <v>97</v>
      </c>
      <c r="N105" s="204">
        <f t="shared" si="61"/>
        <v>81</v>
      </c>
      <c r="O105" s="182">
        <v>98</v>
      </c>
      <c r="P105" s="208">
        <f t="shared" si="49"/>
        <v>78.092031250000005</v>
      </c>
      <c r="Q105" s="208">
        <f t="shared" si="50"/>
        <v>50.534943820224719</v>
      </c>
      <c r="R105" s="208">
        <f t="shared" si="50"/>
        <v>42.093814432989689</v>
      </c>
      <c r="S105" s="208">
        <f t="shared" si="50"/>
        <v>44.216790123456789</v>
      </c>
      <c r="T105" s="208">
        <f t="shared" si="50"/>
        <v>31.278775510204078</v>
      </c>
      <c r="U105" s="208">
        <f t="shared" si="45"/>
        <v>49.243271027375059</v>
      </c>
      <c r="V105" s="207" t="str">
        <f t="shared" si="51"/>
        <v>rising</v>
      </c>
      <c r="W105" s="207" t="str">
        <f t="shared" si="52"/>
        <v>falling</v>
      </c>
      <c r="X105" s="207" t="str">
        <f t="shared" si="53"/>
        <v>rising</v>
      </c>
      <c r="Y105" s="207" t="str">
        <f t="shared" si="46"/>
        <v>falling</v>
      </c>
      <c r="Z105" s="207" t="str">
        <f t="shared" si="47"/>
        <v>rising</v>
      </c>
      <c r="AA105" s="207" t="str">
        <f t="shared" si="48"/>
        <v>falling</v>
      </c>
    </row>
    <row r="106" spans="1:27" ht="15" customHeight="1" x14ac:dyDescent="0.3">
      <c r="A106" s="171" t="s">
        <v>474</v>
      </c>
      <c r="B106" s="172" t="s">
        <v>475</v>
      </c>
      <c r="C106" s="171" t="s">
        <v>476</v>
      </c>
      <c r="D106" s="173" t="s">
        <v>12</v>
      </c>
      <c r="E106" s="171">
        <v>1</v>
      </c>
      <c r="F106" s="202"/>
      <c r="G106" s="202">
        <f t="shared" si="55"/>
        <v>227.12</v>
      </c>
      <c r="H106" s="202">
        <f t="shared" si="56"/>
        <v>207.71</v>
      </c>
      <c r="I106" s="202">
        <f t="shared" si="57"/>
        <v>327.07</v>
      </c>
      <c r="J106" s="181">
        <v>362.18</v>
      </c>
      <c r="K106" s="204"/>
      <c r="L106" s="204">
        <f t="shared" si="59"/>
        <v>3</v>
      </c>
      <c r="M106" s="204">
        <f t="shared" si="60"/>
        <v>10</v>
      </c>
      <c r="N106" s="204">
        <f t="shared" si="61"/>
        <v>47</v>
      </c>
      <c r="O106" s="180">
        <v>23</v>
      </c>
      <c r="P106" s="208"/>
      <c r="Q106" s="208">
        <f t="shared" si="50"/>
        <v>75.706666666666663</v>
      </c>
      <c r="R106" s="208">
        <f t="shared" si="50"/>
        <v>20.771000000000001</v>
      </c>
      <c r="S106" s="208">
        <f t="shared" si="50"/>
        <v>6.9589361702127661</v>
      </c>
      <c r="T106" s="208">
        <f t="shared" si="50"/>
        <v>15.746956521739131</v>
      </c>
      <c r="U106" s="208">
        <f t="shared" si="45"/>
        <v>29.795889839654642</v>
      </c>
      <c r="V106" s="207" t="str">
        <f t="shared" si="51"/>
        <v>rising</v>
      </c>
      <c r="W106" s="207" t="str">
        <f t="shared" si="52"/>
        <v>rising</v>
      </c>
      <c r="X106" s="207" t="str">
        <f t="shared" si="53"/>
        <v>falling</v>
      </c>
      <c r="Y106" s="207" t="str">
        <f t="shared" si="46"/>
        <v>falling</v>
      </c>
      <c r="Z106" s="207" t="str">
        <f t="shared" si="47"/>
        <v>falling</v>
      </c>
      <c r="AA106" s="207" t="str">
        <f t="shared" si="48"/>
        <v>rising</v>
      </c>
    </row>
    <row r="107" spans="1:27" ht="15" customHeight="1" x14ac:dyDescent="0.3">
      <c r="A107" s="178" t="s">
        <v>477</v>
      </c>
      <c r="B107" s="179" t="s">
        <v>478</v>
      </c>
      <c r="C107" s="178" t="s">
        <v>27</v>
      </c>
      <c r="D107" s="173" t="s">
        <v>12</v>
      </c>
      <c r="E107" s="171">
        <v>1</v>
      </c>
      <c r="F107" s="202">
        <f t="shared" si="54"/>
        <v>555.22</v>
      </c>
      <c r="G107" s="202">
        <f t="shared" si="55"/>
        <v>603.35</v>
      </c>
      <c r="H107" s="202">
        <f t="shared" si="56"/>
        <v>658.93000000000006</v>
      </c>
      <c r="I107" s="202">
        <f t="shared" si="57"/>
        <v>698.02</v>
      </c>
      <c r="J107" s="181">
        <v>727.84999999999991</v>
      </c>
      <c r="K107" s="204">
        <f t="shared" si="58"/>
        <v>366</v>
      </c>
      <c r="L107" s="204">
        <f t="shared" si="59"/>
        <v>330</v>
      </c>
      <c r="M107" s="204">
        <f t="shared" si="60"/>
        <v>331</v>
      </c>
      <c r="N107" s="204">
        <f t="shared" si="61"/>
        <v>365</v>
      </c>
      <c r="O107" s="180">
        <v>529</v>
      </c>
      <c r="P107" s="208">
        <f t="shared" si="49"/>
        <v>1.5169945355191257</v>
      </c>
      <c r="Q107" s="208">
        <f t="shared" si="50"/>
        <v>1.8283333333333334</v>
      </c>
      <c r="R107" s="208">
        <f t="shared" si="50"/>
        <v>1.9907250755287011</v>
      </c>
      <c r="S107" s="208">
        <f t="shared" si="50"/>
        <v>1.9123835616438356</v>
      </c>
      <c r="T107" s="208">
        <f t="shared" si="50"/>
        <v>1.3758979206049147</v>
      </c>
      <c r="U107" s="208">
        <f t="shared" si="45"/>
        <v>1.7248668853259823</v>
      </c>
      <c r="V107" s="207" t="str">
        <f t="shared" si="51"/>
        <v>rising</v>
      </c>
      <c r="W107" s="207" t="str">
        <f t="shared" si="52"/>
        <v>rising</v>
      </c>
      <c r="X107" s="207" t="str">
        <f t="shared" si="53"/>
        <v>rising</v>
      </c>
      <c r="Y107" s="207" t="str">
        <f t="shared" si="46"/>
        <v>rising</v>
      </c>
      <c r="Z107" s="207" t="str">
        <f t="shared" si="47"/>
        <v>falling</v>
      </c>
      <c r="AA107" s="207" t="str">
        <f t="shared" si="48"/>
        <v>falling</v>
      </c>
    </row>
    <row r="108" spans="1:27" ht="15" customHeight="1" x14ac:dyDescent="0.3">
      <c r="A108" s="178" t="s">
        <v>479</v>
      </c>
      <c r="B108" s="179" t="s">
        <v>480</v>
      </c>
      <c r="C108" s="178" t="s">
        <v>27</v>
      </c>
      <c r="D108" s="173" t="s">
        <v>12</v>
      </c>
      <c r="E108" s="171">
        <v>1</v>
      </c>
      <c r="F108" s="202">
        <f t="shared" si="54"/>
        <v>2158.9699999999998</v>
      </c>
      <c r="G108" s="202">
        <f t="shared" si="55"/>
        <v>2325.14</v>
      </c>
      <c r="H108" s="202">
        <f t="shared" si="56"/>
        <v>2516.5</v>
      </c>
      <c r="I108" s="202">
        <f t="shared" si="57"/>
        <v>2642.9</v>
      </c>
      <c r="J108" s="181">
        <v>2756.66</v>
      </c>
      <c r="K108" s="204">
        <f t="shared" si="58"/>
        <v>283</v>
      </c>
      <c r="L108" s="204">
        <f t="shared" si="59"/>
        <v>377</v>
      </c>
      <c r="M108" s="204">
        <f t="shared" si="60"/>
        <v>307</v>
      </c>
      <c r="N108" s="204">
        <f t="shared" si="61"/>
        <v>377</v>
      </c>
      <c r="O108" s="182">
        <v>485</v>
      </c>
      <c r="P108" s="208">
        <f t="shared" si="49"/>
        <v>7.6288692579505293</v>
      </c>
      <c r="Q108" s="208">
        <f t="shared" si="50"/>
        <v>6.1674801061007951</v>
      </c>
      <c r="R108" s="208">
        <f t="shared" si="50"/>
        <v>8.1970684039087942</v>
      </c>
      <c r="S108" s="208">
        <f t="shared" si="50"/>
        <v>7.0103448275862075</v>
      </c>
      <c r="T108" s="208">
        <f t="shared" si="50"/>
        <v>5.6838350515463913</v>
      </c>
      <c r="U108" s="208">
        <f t="shared" si="45"/>
        <v>6.9375195294185428</v>
      </c>
      <c r="V108" s="207" t="str">
        <f t="shared" si="51"/>
        <v>falling</v>
      </c>
      <c r="W108" s="207" t="str">
        <f t="shared" si="52"/>
        <v>rising</v>
      </c>
      <c r="X108" s="207" t="str">
        <f t="shared" si="53"/>
        <v>rising</v>
      </c>
      <c r="Y108" s="207" t="str">
        <f t="shared" si="46"/>
        <v>rising</v>
      </c>
      <c r="Z108" s="207" t="str">
        <f t="shared" si="47"/>
        <v>falling</v>
      </c>
      <c r="AA108" s="207" t="str">
        <f t="shared" si="48"/>
        <v>falling</v>
      </c>
    </row>
    <row r="109" spans="1:27" ht="15" customHeight="1" x14ac:dyDescent="0.3">
      <c r="A109" s="171" t="s">
        <v>481</v>
      </c>
      <c r="B109" s="172" t="s">
        <v>482</v>
      </c>
      <c r="C109" s="171" t="s">
        <v>483</v>
      </c>
      <c r="D109" s="173" t="s">
        <v>12</v>
      </c>
      <c r="E109" s="171">
        <v>1</v>
      </c>
      <c r="F109" s="202">
        <f t="shared" si="54"/>
        <v>2709.97</v>
      </c>
      <c r="G109" s="202">
        <f t="shared" si="55"/>
        <v>3131.5</v>
      </c>
      <c r="H109" s="202">
        <f t="shared" si="56"/>
        <v>3248.96</v>
      </c>
      <c r="I109" s="202">
        <f t="shared" si="57"/>
        <v>4012.67</v>
      </c>
      <c r="J109" s="181">
        <v>3659.15</v>
      </c>
      <c r="K109" s="204">
        <f t="shared" si="58"/>
        <v>1789</v>
      </c>
      <c r="L109" s="204">
        <f t="shared" si="59"/>
        <v>2365</v>
      </c>
      <c r="M109" s="204">
        <f t="shared" si="60"/>
        <v>2152</v>
      </c>
      <c r="N109" s="204">
        <f t="shared" si="61"/>
        <v>2306</v>
      </c>
      <c r="O109" s="180">
        <v>2732</v>
      </c>
      <c r="P109" s="208">
        <f t="shared" si="49"/>
        <v>1.5147959754052542</v>
      </c>
      <c r="Q109" s="208">
        <f t="shared" si="50"/>
        <v>1.3241014799154334</v>
      </c>
      <c r="R109" s="208">
        <f t="shared" si="50"/>
        <v>1.5097397769516729</v>
      </c>
      <c r="S109" s="208">
        <f t="shared" si="50"/>
        <v>1.7400997398091935</v>
      </c>
      <c r="T109" s="208">
        <f t="shared" si="50"/>
        <v>1.3393667642752562</v>
      </c>
      <c r="U109" s="208">
        <f t="shared" si="45"/>
        <v>1.4856207472713621</v>
      </c>
      <c r="V109" s="207" t="str">
        <f t="shared" si="51"/>
        <v>falling</v>
      </c>
      <c r="W109" s="207" t="str">
        <f t="shared" si="52"/>
        <v>rising</v>
      </c>
      <c r="X109" s="207" t="str">
        <f t="shared" si="53"/>
        <v>rising</v>
      </c>
      <c r="Y109" s="207" t="str">
        <f t="shared" si="46"/>
        <v>rising</v>
      </c>
      <c r="Z109" s="207" t="str">
        <f t="shared" si="47"/>
        <v>rising</v>
      </c>
      <c r="AA109" s="207" t="str">
        <f t="shared" si="48"/>
        <v>falling</v>
      </c>
    </row>
    <row r="110" spans="1:27" ht="15" customHeight="1" x14ac:dyDescent="0.3">
      <c r="A110" s="178" t="s">
        <v>484</v>
      </c>
      <c r="B110" s="179" t="s">
        <v>485</v>
      </c>
      <c r="C110" s="178" t="s">
        <v>50</v>
      </c>
      <c r="D110" s="173" t="s">
        <v>12</v>
      </c>
      <c r="E110" s="171">
        <v>1</v>
      </c>
      <c r="F110" s="202">
        <f t="shared" si="54"/>
        <v>323.88</v>
      </c>
      <c r="G110" s="202">
        <f t="shared" si="55"/>
        <v>353.09</v>
      </c>
      <c r="H110" s="202">
        <f t="shared" si="56"/>
        <v>370.74</v>
      </c>
      <c r="I110" s="202">
        <f t="shared" si="57"/>
        <v>303.60000000000002</v>
      </c>
      <c r="J110" s="181">
        <v>309.67</v>
      </c>
      <c r="K110" s="204">
        <f t="shared" si="58"/>
        <v>127</v>
      </c>
      <c r="L110" s="204">
        <f t="shared" si="59"/>
        <v>106</v>
      </c>
      <c r="M110" s="204">
        <f t="shared" si="60"/>
        <v>52</v>
      </c>
      <c r="N110" s="204">
        <f t="shared" si="61"/>
        <v>78</v>
      </c>
      <c r="O110" s="182">
        <v>72</v>
      </c>
      <c r="P110" s="208">
        <f t="shared" si="49"/>
        <v>2.5502362204724407</v>
      </c>
      <c r="Q110" s="208">
        <f t="shared" si="50"/>
        <v>3.3310377358490562</v>
      </c>
      <c r="R110" s="208">
        <f t="shared" si="50"/>
        <v>7.1296153846153851</v>
      </c>
      <c r="S110" s="208">
        <f t="shared" si="50"/>
        <v>3.8923076923076927</v>
      </c>
      <c r="T110" s="208">
        <f t="shared" si="50"/>
        <v>4.3009722222222226</v>
      </c>
      <c r="U110" s="208">
        <f t="shared" si="45"/>
        <v>4.2408338510933588</v>
      </c>
      <c r="V110" s="207" t="str">
        <f t="shared" si="51"/>
        <v>falling</v>
      </c>
      <c r="W110" s="207" t="str">
        <f t="shared" si="52"/>
        <v>rising</v>
      </c>
      <c r="X110" s="207" t="str">
        <f t="shared" si="53"/>
        <v>falling</v>
      </c>
      <c r="Y110" s="207" t="str">
        <f t="shared" si="46"/>
        <v>rising</v>
      </c>
      <c r="Z110" s="207" t="str">
        <f t="shared" si="47"/>
        <v>falling</v>
      </c>
      <c r="AA110" s="207" t="str">
        <f t="shared" si="48"/>
        <v>rising</v>
      </c>
    </row>
    <row r="111" spans="1:27" ht="15" customHeight="1" x14ac:dyDescent="0.3">
      <c r="A111" s="171" t="s">
        <v>491</v>
      </c>
      <c r="B111" s="172" t="s">
        <v>492</v>
      </c>
      <c r="C111" s="171" t="s">
        <v>105</v>
      </c>
      <c r="D111" s="173" t="s">
        <v>12</v>
      </c>
      <c r="E111" s="171">
        <v>1</v>
      </c>
      <c r="F111" s="202">
        <f t="shared" si="54"/>
        <v>1602.83</v>
      </c>
      <c r="G111" s="202">
        <f t="shared" si="55"/>
        <v>1817.38</v>
      </c>
      <c r="H111" s="202">
        <f t="shared" si="56"/>
        <v>1885.76</v>
      </c>
      <c r="I111" s="202">
        <f t="shared" si="57"/>
        <v>2420.36</v>
      </c>
      <c r="J111" s="181">
        <v>2270.4499999999998</v>
      </c>
      <c r="K111" s="204">
        <f t="shared" si="58"/>
        <v>178</v>
      </c>
      <c r="L111" s="204">
        <f t="shared" si="59"/>
        <v>230</v>
      </c>
      <c r="M111" s="204">
        <f t="shared" si="60"/>
        <v>210</v>
      </c>
      <c r="N111" s="204">
        <f t="shared" si="61"/>
        <v>224</v>
      </c>
      <c r="O111" s="182">
        <v>234</v>
      </c>
      <c r="P111" s="208">
        <f t="shared" si="49"/>
        <v>9.0046629213483147</v>
      </c>
      <c r="Q111" s="208">
        <f t="shared" si="50"/>
        <v>7.9016521739130443</v>
      </c>
      <c r="R111" s="208">
        <f t="shared" si="50"/>
        <v>8.9798095238095232</v>
      </c>
      <c r="S111" s="208">
        <f t="shared" si="50"/>
        <v>10.805178571428572</v>
      </c>
      <c r="T111" s="208">
        <f t="shared" si="50"/>
        <v>9.7027777777777775</v>
      </c>
      <c r="U111" s="208">
        <f t="shared" si="45"/>
        <v>9.2788161936554463</v>
      </c>
      <c r="V111" s="207" t="str">
        <f t="shared" si="51"/>
        <v>falling</v>
      </c>
      <c r="W111" s="207" t="str">
        <f t="shared" si="52"/>
        <v>rising</v>
      </c>
      <c r="X111" s="207" t="str">
        <f t="shared" si="53"/>
        <v>rising</v>
      </c>
      <c r="Y111" s="207" t="str">
        <f t="shared" si="46"/>
        <v>rising</v>
      </c>
      <c r="Z111" s="207" t="str">
        <f t="shared" si="47"/>
        <v>rising</v>
      </c>
      <c r="AA111" s="207" t="str">
        <f t="shared" si="48"/>
        <v>falling</v>
      </c>
    </row>
    <row r="112" spans="1:27" ht="15" customHeight="1" x14ac:dyDescent="0.3">
      <c r="A112" s="171" t="s">
        <v>493</v>
      </c>
      <c r="B112" s="172" t="s">
        <v>494</v>
      </c>
      <c r="C112" s="171" t="s">
        <v>105</v>
      </c>
      <c r="D112" s="173" t="s">
        <v>12</v>
      </c>
      <c r="E112" s="171">
        <v>1</v>
      </c>
      <c r="F112" s="202">
        <f t="shared" si="54"/>
        <v>1602.83</v>
      </c>
      <c r="G112" s="202">
        <f t="shared" si="55"/>
        <v>1817.38</v>
      </c>
      <c r="H112" s="202">
        <f t="shared" si="56"/>
        <v>1885.76</v>
      </c>
      <c r="I112" s="202">
        <f t="shared" si="57"/>
        <v>2420.36</v>
      </c>
      <c r="J112" s="181">
        <v>2270.4499999999998</v>
      </c>
      <c r="K112" s="204">
        <f t="shared" si="58"/>
        <v>521</v>
      </c>
      <c r="L112" s="204">
        <f t="shared" si="59"/>
        <v>532</v>
      </c>
      <c r="M112" s="204">
        <f t="shared" si="60"/>
        <v>649</v>
      </c>
      <c r="N112" s="204">
        <f t="shared" si="61"/>
        <v>682</v>
      </c>
      <c r="O112" s="180">
        <v>821</v>
      </c>
      <c r="P112" s="208">
        <f t="shared" si="49"/>
        <v>3.0764491362763913</v>
      </c>
      <c r="Q112" s="208">
        <f t="shared" si="50"/>
        <v>3.4161278195488722</v>
      </c>
      <c r="R112" s="208">
        <f t="shared" si="50"/>
        <v>2.9056394453004621</v>
      </c>
      <c r="S112" s="208">
        <f t="shared" si="50"/>
        <v>3.5489149560117306</v>
      </c>
      <c r="T112" s="208">
        <f t="shared" si="50"/>
        <v>2.7654689403166866</v>
      </c>
      <c r="U112" s="208">
        <f t="shared" si="45"/>
        <v>3.1425200594908285</v>
      </c>
      <c r="V112" s="207" t="str">
        <f t="shared" si="51"/>
        <v>rising</v>
      </c>
      <c r="W112" s="207" t="str">
        <f t="shared" si="52"/>
        <v>rising</v>
      </c>
      <c r="X112" s="207" t="str">
        <f t="shared" si="53"/>
        <v>rising</v>
      </c>
      <c r="Y112" s="207" t="str">
        <f t="shared" si="46"/>
        <v>falling</v>
      </c>
      <c r="Z112" s="207" t="str">
        <f t="shared" si="47"/>
        <v>rising</v>
      </c>
      <c r="AA112" s="207" t="str">
        <f t="shared" si="48"/>
        <v>falling</v>
      </c>
    </row>
    <row r="113" spans="1:27" ht="15" customHeight="1" x14ac:dyDescent="0.3">
      <c r="A113" s="178" t="s">
        <v>506</v>
      </c>
      <c r="B113" s="179" t="s">
        <v>507</v>
      </c>
      <c r="C113" s="178" t="s">
        <v>27</v>
      </c>
      <c r="D113" s="173" t="s">
        <v>12</v>
      </c>
      <c r="E113" s="171">
        <v>1</v>
      </c>
      <c r="F113" s="202">
        <f t="shared" si="54"/>
        <v>1093.55</v>
      </c>
      <c r="G113" s="202">
        <f t="shared" si="55"/>
        <v>1114.74</v>
      </c>
      <c r="H113" s="202">
        <f t="shared" si="56"/>
        <v>1184.57</v>
      </c>
      <c r="I113" s="202">
        <f t="shared" si="57"/>
        <v>1217.6199999999999</v>
      </c>
      <c r="J113" s="181">
        <v>1249.26</v>
      </c>
      <c r="K113" s="204">
        <f t="shared" si="58"/>
        <v>5487</v>
      </c>
      <c r="L113" s="204">
        <f t="shared" si="59"/>
        <v>5418</v>
      </c>
      <c r="M113" s="204">
        <f t="shared" si="60"/>
        <v>5914</v>
      </c>
      <c r="N113" s="204">
        <f t="shared" si="61"/>
        <v>6670</v>
      </c>
      <c r="O113" s="182">
        <v>8901</v>
      </c>
      <c r="P113" s="208">
        <f t="shared" si="49"/>
        <v>0.19929834153453616</v>
      </c>
      <c r="Q113" s="208">
        <f t="shared" si="50"/>
        <v>0.20574750830564784</v>
      </c>
      <c r="R113" s="208">
        <f t="shared" si="50"/>
        <v>0.20029928982076428</v>
      </c>
      <c r="S113" s="208">
        <f t="shared" si="50"/>
        <v>0.18255172413793103</v>
      </c>
      <c r="T113" s="208">
        <f t="shared" si="50"/>
        <v>0.140350522413212</v>
      </c>
      <c r="U113" s="208">
        <f t="shared" si="45"/>
        <v>0.18564947724241826</v>
      </c>
      <c r="V113" s="207" t="str">
        <f t="shared" si="51"/>
        <v>rising</v>
      </c>
      <c r="W113" s="207" t="str">
        <f t="shared" si="52"/>
        <v>rising</v>
      </c>
      <c r="X113" s="207" t="str">
        <f t="shared" si="53"/>
        <v>rising</v>
      </c>
      <c r="Y113" s="207" t="str">
        <f t="shared" si="46"/>
        <v>falling</v>
      </c>
      <c r="Z113" s="207" t="str">
        <f t="shared" si="47"/>
        <v>falling</v>
      </c>
      <c r="AA113" s="207" t="str">
        <f t="shared" si="48"/>
        <v>falling</v>
      </c>
    </row>
    <row r="114" spans="1:27" ht="15" customHeight="1" x14ac:dyDescent="0.3">
      <c r="A114" s="171" t="s">
        <v>512</v>
      </c>
      <c r="B114" s="172" t="s">
        <v>513</v>
      </c>
      <c r="C114" s="171" t="s">
        <v>514</v>
      </c>
      <c r="D114" s="173" t="s">
        <v>12</v>
      </c>
      <c r="E114" s="171">
        <v>1</v>
      </c>
      <c r="F114" s="202">
        <f t="shared" si="54"/>
        <v>148.26</v>
      </c>
      <c r="G114" s="202">
        <f t="shared" si="55"/>
        <v>169.64</v>
      </c>
      <c r="H114" s="202">
        <f t="shared" si="56"/>
        <v>234.7</v>
      </c>
      <c r="I114" s="202">
        <f t="shared" si="57"/>
        <v>298.01</v>
      </c>
      <c r="J114" s="181">
        <v>288.58999999999997</v>
      </c>
      <c r="K114" s="204">
        <f t="shared" si="58"/>
        <v>125</v>
      </c>
      <c r="L114" s="204">
        <f t="shared" si="59"/>
        <v>307</v>
      </c>
      <c r="M114" s="204">
        <f t="shared" si="60"/>
        <v>85</v>
      </c>
      <c r="N114" s="204">
        <f t="shared" si="61"/>
        <v>68</v>
      </c>
      <c r="O114" s="182">
        <v>77</v>
      </c>
      <c r="P114" s="208">
        <f t="shared" si="49"/>
        <v>1.18608</v>
      </c>
      <c r="Q114" s="208">
        <f t="shared" si="50"/>
        <v>0.55257328990228005</v>
      </c>
      <c r="R114" s="208">
        <f t="shared" si="50"/>
        <v>2.7611764705882353</v>
      </c>
      <c r="S114" s="208">
        <f t="shared" si="50"/>
        <v>4.3825000000000003</v>
      </c>
      <c r="T114" s="208">
        <f t="shared" si="50"/>
        <v>3.7479220779220777</v>
      </c>
      <c r="U114" s="208">
        <f t="shared" si="45"/>
        <v>2.5260503676825188</v>
      </c>
      <c r="V114" s="207" t="str">
        <f t="shared" si="51"/>
        <v>falling</v>
      </c>
      <c r="W114" s="207" t="str">
        <f t="shared" si="52"/>
        <v>falling</v>
      </c>
      <c r="X114" s="207" t="str">
        <f t="shared" si="53"/>
        <v>rising</v>
      </c>
      <c r="Y114" s="207" t="str">
        <f t="shared" si="46"/>
        <v>rising</v>
      </c>
      <c r="Z114" s="207" t="str">
        <f t="shared" si="47"/>
        <v>rising</v>
      </c>
      <c r="AA114" s="207" t="str">
        <f t="shared" si="48"/>
        <v>falling</v>
      </c>
    </row>
    <row r="115" spans="1:27" ht="15" customHeight="1" x14ac:dyDescent="0.3">
      <c r="A115" s="195" t="s">
        <v>531</v>
      </c>
      <c r="B115" s="172" t="s">
        <v>532</v>
      </c>
      <c r="C115" s="182" t="s">
        <v>533</v>
      </c>
      <c r="D115" s="175" t="s">
        <v>12</v>
      </c>
      <c r="E115" s="182">
        <v>1</v>
      </c>
      <c r="F115" s="202">
        <f t="shared" si="54"/>
        <v>1826.02</v>
      </c>
      <c r="G115" s="202">
        <f t="shared" si="55"/>
        <v>1935.72</v>
      </c>
      <c r="H115" s="202">
        <f t="shared" si="56"/>
        <v>2040.89</v>
      </c>
      <c r="I115" s="202">
        <f t="shared" si="57"/>
        <v>2410.04</v>
      </c>
      <c r="J115" s="181">
        <v>2480.36</v>
      </c>
      <c r="K115" s="206">
        <v>0</v>
      </c>
      <c r="L115" s="206">
        <v>0</v>
      </c>
      <c r="M115" s="206">
        <v>0</v>
      </c>
      <c r="N115" s="206">
        <v>0</v>
      </c>
      <c r="O115" s="175">
        <v>0</v>
      </c>
      <c r="P115" s="208">
        <v>1826.02</v>
      </c>
      <c r="Q115" s="208">
        <v>1935.72</v>
      </c>
      <c r="R115" s="208">
        <v>2040.89</v>
      </c>
      <c r="S115" s="208">
        <v>2410.04</v>
      </c>
      <c r="T115" s="208">
        <v>2480.36</v>
      </c>
      <c r="U115" s="208">
        <f t="shared" si="45"/>
        <v>2138.6060000000002</v>
      </c>
      <c r="V115" s="207" t="str">
        <f t="shared" si="51"/>
        <v>rising</v>
      </c>
      <c r="W115" s="207" t="str">
        <f t="shared" si="52"/>
        <v>rising</v>
      </c>
      <c r="X115" s="207" t="str">
        <f t="shared" si="53"/>
        <v>rising</v>
      </c>
      <c r="Y115" s="207" t="str">
        <f t="shared" si="46"/>
        <v>rising</v>
      </c>
      <c r="Z115" s="207" t="str">
        <f t="shared" si="47"/>
        <v>rising</v>
      </c>
      <c r="AA115" s="207" t="str">
        <f t="shared" si="48"/>
        <v>rising</v>
      </c>
    </row>
    <row r="116" spans="1:27" ht="15" customHeight="1" x14ac:dyDescent="0.3">
      <c r="A116" s="171" t="s">
        <v>534</v>
      </c>
      <c r="B116" s="172" t="s">
        <v>535</v>
      </c>
      <c r="C116" s="171" t="s">
        <v>536</v>
      </c>
      <c r="D116" s="173" t="s">
        <v>12</v>
      </c>
      <c r="E116" s="171">
        <v>1</v>
      </c>
      <c r="F116" s="202">
        <f t="shared" si="54"/>
        <v>434.45</v>
      </c>
      <c r="G116" s="202">
        <f t="shared" si="55"/>
        <v>496.75</v>
      </c>
      <c r="H116" s="202">
        <f t="shared" si="56"/>
        <v>500.08</v>
      </c>
      <c r="I116" s="202">
        <f t="shared" si="57"/>
        <v>658.96</v>
      </c>
      <c r="J116" s="181">
        <v>624.5</v>
      </c>
      <c r="K116" s="204">
        <f t="shared" si="58"/>
        <v>130</v>
      </c>
      <c r="L116" s="204">
        <f t="shared" si="59"/>
        <v>158</v>
      </c>
      <c r="M116" s="204">
        <f t="shared" si="60"/>
        <v>133</v>
      </c>
      <c r="N116" s="204">
        <f t="shared" si="61"/>
        <v>119</v>
      </c>
      <c r="O116" s="182">
        <v>48</v>
      </c>
      <c r="P116" s="208">
        <f t="shared" si="49"/>
        <v>3.3419230769230768</v>
      </c>
      <c r="Q116" s="208">
        <f t="shared" si="50"/>
        <v>3.143987341772152</v>
      </c>
      <c r="R116" s="208">
        <f t="shared" si="50"/>
        <v>3.76</v>
      </c>
      <c r="S116" s="208">
        <f t="shared" si="50"/>
        <v>5.5374789915966387</v>
      </c>
      <c r="T116" s="208">
        <f t="shared" si="50"/>
        <v>13.010416666666666</v>
      </c>
      <c r="U116" s="208">
        <f t="shared" si="45"/>
        <v>5.758761215391706</v>
      </c>
      <c r="V116" s="207" t="str">
        <f t="shared" si="51"/>
        <v>falling</v>
      </c>
      <c r="W116" s="207" t="str">
        <f t="shared" si="52"/>
        <v>falling</v>
      </c>
      <c r="X116" s="207" t="str">
        <f t="shared" si="53"/>
        <v>falling</v>
      </c>
      <c r="Y116" s="207" t="str">
        <f t="shared" si="46"/>
        <v>rising</v>
      </c>
      <c r="Z116" s="207" t="str">
        <f t="shared" si="47"/>
        <v>rising</v>
      </c>
      <c r="AA116" s="207" t="str">
        <f t="shared" si="48"/>
        <v>rising</v>
      </c>
    </row>
    <row r="117" spans="1:27" ht="15" customHeight="1" x14ac:dyDescent="0.3">
      <c r="A117" s="171" t="s">
        <v>540</v>
      </c>
      <c r="B117" s="172" t="s">
        <v>541</v>
      </c>
      <c r="C117" s="171" t="s">
        <v>436</v>
      </c>
      <c r="D117" s="173" t="s">
        <v>12</v>
      </c>
      <c r="E117" s="171">
        <v>1</v>
      </c>
      <c r="F117" s="202">
        <f t="shared" si="54"/>
        <v>1728.11</v>
      </c>
      <c r="G117" s="202">
        <f t="shared" si="55"/>
        <v>1805.96</v>
      </c>
      <c r="H117" s="202">
        <f t="shared" si="56"/>
        <v>1915.2</v>
      </c>
      <c r="I117" s="202">
        <f t="shared" si="57"/>
        <v>1987.96</v>
      </c>
      <c r="J117" s="181">
        <v>2056.5700000000002</v>
      </c>
      <c r="K117" s="204">
        <f t="shared" si="58"/>
        <v>741</v>
      </c>
      <c r="L117" s="204">
        <f t="shared" si="59"/>
        <v>538</v>
      </c>
      <c r="M117" s="204">
        <f t="shared" si="60"/>
        <v>430</v>
      </c>
      <c r="N117" s="204">
        <f t="shared" si="61"/>
        <v>507</v>
      </c>
      <c r="O117" s="182">
        <v>558</v>
      </c>
      <c r="P117" s="208">
        <f t="shared" si="49"/>
        <v>2.332132253711201</v>
      </c>
      <c r="Q117" s="208">
        <f t="shared" si="50"/>
        <v>3.3568029739776954</v>
      </c>
      <c r="R117" s="208">
        <f t="shared" si="50"/>
        <v>4.4539534883720933</v>
      </c>
      <c r="S117" s="208">
        <f t="shared" si="50"/>
        <v>3.9210256410256412</v>
      </c>
      <c r="T117" s="208">
        <f t="shared" si="50"/>
        <v>3.6856093189964159</v>
      </c>
      <c r="U117" s="208">
        <f t="shared" si="45"/>
        <v>3.5499047352166095</v>
      </c>
      <c r="V117" s="207" t="str">
        <f t="shared" si="51"/>
        <v>falling</v>
      </c>
      <c r="W117" s="207" t="str">
        <f t="shared" si="52"/>
        <v>rising</v>
      </c>
      <c r="X117" s="207" t="str">
        <f t="shared" si="53"/>
        <v>rising</v>
      </c>
      <c r="Y117" s="207" t="str">
        <f t="shared" si="46"/>
        <v>rising</v>
      </c>
      <c r="Z117" s="207" t="str">
        <f t="shared" si="47"/>
        <v>falling</v>
      </c>
      <c r="AA117" s="207" t="str">
        <f t="shared" si="48"/>
        <v>falling</v>
      </c>
    </row>
    <row r="118" spans="1:27" ht="15" customHeight="1" x14ac:dyDescent="0.3">
      <c r="A118" s="178" t="s">
        <v>542</v>
      </c>
      <c r="B118" s="179" t="s">
        <v>543</v>
      </c>
      <c r="C118" s="178" t="s">
        <v>27</v>
      </c>
      <c r="D118" s="173" t="s">
        <v>12</v>
      </c>
      <c r="E118" s="171">
        <v>1</v>
      </c>
      <c r="F118" s="202">
        <f t="shared" si="54"/>
        <v>5472.43</v>
      </c>
      <c r="G118" s="202">
        <f t="shared" si="55"/>
        <v>5840.45</v>
      </c>
      <c r="H118" s="202">
        <f t="shared" si="56"/>
        <v>6201.6100000000006</v>
      </c>
      <c r="I118" s="202">
        <f t="shared" si="57"/>
        <v>6452.17</v>
      </c>
      <c r="J118" s="181">
        <v>6698.33</v>
      </c>
      <c r="K118" s="204">
        <f t="shared" si="58"/>
        <v>171</v>
      </c>
      <c r="L118" s="204">
        <f t="shared" si="59"/>
        <v>174</v>
      </c>
      <c r="M118" s="204">
        <f t="shared" si="60"/>
        <v>149</v>
      </c>
      <c r="N118" s="204">
        <f t="shared" si="61"/>
        <v>192</v>
      </c>
      <c r="O118" s="182">
        <v>175</v>
      </c>
      <c r="P118" s="208">
        <f t="shared" si="49"/>
        <v>32.002514619883044</v>
      </c>
      <c r="Q118" s="208">
        <f t="shared" si="50"/>
        <v>33.565804597701145</v>
      </c>
      <c r="R118" s="208">
        <f t="shared" si="50"/>
        <v>41.621543624161077</v>
      </c>
      <c r="S118" s="208">
        <f t="shared" si="50"/>
        <v>33.605052083333334</v>
      </c>
      <c r="T118" s="208">
        <f t="shared" si="50"/>
        <v>38.276171428571431</v>
      </c>
      <c r="U118" s="208">
        <f t="shared" si="45"/>
        <v>35.814217270730012</v>
      </c>
      <c r="V118" s="207" t="str">
        <f t="shared" si="51"/>
        <v>falling</v>
      </c>
      <c r="W118" s="207" t="str">
        <f t="shared" si="52"/>
        <v>rising</v>
      </c>
      <c r="X118" s="207" t="str">
        <f t="shared" si="53"/>
        <v>falling</v>
      </c>
      <c r="Y118" s="207" t="str">
        <f t="shared" si="46"/>
        <v>rising</v>
      </c>
      <c r="Z118" s="207" t="str">
        <f t="shared" si="47"/>
        <v>falling</v>
      </c>
      <c r="AA118" s="207" t="str">
        <f t="shared" si="48"/>
        <v>rising</v>
      </c>
    </row>
    <row r="119" spans="1:27" ht="15" customHeight="1" x14ac:dyDescent="0.3">
      <c r="A119" s="171" t="s">
        <v>544</v>
      </c>
      <c r="B119" s="172" t="s">
        <v>545</v>
      </c>
      <c r="C119" s="171" t="s">
        <v>546</v>
      </c>
      <c r="D119" s="173" t="s">
        <v>12</v>
      </c>
      <c r="E119" s="171">
        <v>1</v>
      </c>
      <c r="F119" s="202">
        <f t="shared" si="54"/>
        <v>596.72</v>
      </c>
      <c r="G119" s="202">
        <f t="shared" si="55"/>
        <v>676.14</v>
      </c>
      <c r="H119" s="202">
        <f t="shared" si="56"/>
        <v>677.81999999999994</v>
      </c>
      <c r="I119" s="202">
        <f t="shared" si="57"/>
        <v>883.94</v>
      </c>
      <c r="J119" s="181">
        <v>830.22</v>
      </c>
      <c r="K119" s="204">
        <f t="shared" si="58"/>
        <v>332</v>
      </c>
      <c r="L119" s="204">
        <f t="shared" si="59"/>
        <v>396</v>
      </c>
      <c r="M119" s="204">
        <f t="shared" si="60"/>
        <v>475</v>
      </c>
      <c r="N119" s="204">
        <f t="shared" si="61"/>
        <v>393</v>
      </c>
      <c r="O119" s="182">
        <v>335</v>
      </c>
      <c r="P119" s="208">
        <f t="shared" si="49"/>
        <v>1.7973493975903616</v>
      </c>
      <c r="Q119" s="208">
        <f t="shared" si="50"/>
        <v>1.7074242424242423</v>
      </c>
      <c r="R119" s="208">
        <f t="shared" si="50"/>
        <v>1.4269894736842104</v>
      </c>
      <c r="S119" s="208">
        <f t="shared" si="50"/>
        <v>2.2492111959287535</v>
      </c>
      <c r="T119" s="208">
        <f t="shared" si="50"/>
        <v>2.4782686567164181</v>
      </c>
      <c r="U119" s="208">
        <f t="shared" si="45"/>
        <v>1.931848593268797</v>
      </c>
      <c r="V119" s="207" t="str">
        <f t="shared" si="51"/>
        <v>rising</v>
      </c>
      <c r="W119" s="207" t="str">
        <f t="shared" si="52"/>
        <v>falling</v>
      </c>
      <c r="X119" s="207" t="str">
        <f t="shared" si="53"/>
        <v>falling</v>
      </c>
      <c r="Y119" s="207" t="str">
        <f t="shared" si="46"/>
        <v>falling</v>
      </c>
      <c r="Z119" s="207" t="str">
        <f t="shared" si="47"/>
        <v>rising</v>
      </c>
      <c r="AA119" s="207" t="str">
        <f t="shared" si="48"/>
        <v>rising</v>
      </c>
    </row>
    <row r="120" spans="1:27" ht="15" customHeight="1" x14ac:dyDescent="0.3">
      <c r="A120" s="171" t="s">
        <v>547</v>
      </c>
      <c r="B120" s="172" t="s">
        <v>548</v>
      </c>
      <c r="C120" s="171" t="s">
        <v>320</v>
      </c>
      <c r="D120" s="173" t="s">
        <v>12</v>
      </c>
      <c r="E120" s="171">
        <v>1</v>
      </c>
      <c r="F120" s="202">
        <f t="shared" si="54"/>
        <v>7844.4</v>
      </c>
      <c r="G120" s="202">
        <f t="shared" si="55"/>
        <v>8286.36</v>
      </c>
      <c r="H120" s="202">
        <f t="shared" si="56"/>
        <v>8706</v>
      </c>
      <c r="I120" s="202">
        <f t="shared" si="57"/>
        <v>9215.83</v>
      </c>
      <c r="J120" s="181">
        <v>9351.68</v>
      </c>
      <c r="K120" s="204">
        <f t="shared" si="58"/>
        <v>9405</v>
      </c>
      <c r="L120" s="204">
        <f t="shared" si="59"/>
        <v>9555</v>
      </c>
      <c r="M120" s="204">
        <f t="shared" si="60"/>
        <v>10755</v>
      </c>
      <c r="N120" s="204">
        <f t="shared" si="61"/>
        <v>10292</v>
      </c>
      <c r="O120" s="182">
        <v>19703</v>
      </c>
      <c r="P120" s="208">
        <f t="shared" si="49"/>
        <v>0.83406698564593296</v>
      </c>
      <c r="Q120" s="208">
        <f t="shared" si="50"/>
        <v>0.86722762951334387</v>
      </c>
      <c r="R120" s="208">
        <f t="shared" si="50"/>
        <v>0.80948396094839614</v>
      </c>
      <c r="S120" s="208">
        <f t="shared" si="50"/>
        <v>0.89543626117372721</v>
      </c>
      <c r="T120" s="208">
        <f t="shared" si="50"/>
        <v>0.47463228949906106</v>
      </c>
      <c r="U120" s="208">
        <f t="shared" si="45"/>
        <v>0.77616942535609224</v>
      </c>
      <c r="V120" s="207" t="str">
        <f t="shared" si="51"/>
        <v>rising</v>
      </c>
      <c r="W120" s="207" t="str">
        <f t="shared" si="52"/>
        <v>falling</v>
      </c>
      <c r="X120" s="207" t="str">
        <f t="shared" si="53"/>
        <v>rising</v>
      </c>
      <c r="Y120" s="207" t="str">
        <f t="shared" si="46"/>
        <v>falling</v>
      </c>
      <c r="Z120" s="207" t="str">
        <f t="shared" si="47"/>
        <v>rising</v>
      </c>
      <c r="AA120" s="207" t="str">
        <f t="shared" si="48"/>
        <v>falling</v>
      </c>
    </row>
    <row r="121" spans="1:27" ht="15" customHeight="1" x14ac:dyDescent="0.3">
      <c r="A121" s="171" t="s">
        <v>551</v>
      </c>
      <c r="B121" s="172" t="s">
        <v>552</v>
      </c>
      <c r="C121" s="171" t="s">
        <v>320</v>
      </c>
      <c r="D121" s="173" t="s">
        <v>12</v>
      </c>
      <c r="E121" s="171">
        <v>1</v>
      </c>
      <c r="F121" s="202">
        <f t="shared" si="54"/>
        <v>3316.8</v>
      </c>
      <c r="G121" s="202">
        <f t="shared" si="55"/>
        <v>3503.66</v>
      </c>
      <c r="H121" s="202">
        <f t="shared" si="56"/>
        <v>3615.6</v>
      </c>
      <c r="I121" s="202">
        <f t="shared" si="57"/>
        <v>3822.65</v>
      </c>
      <c r="J121" s="181">
        <v>3883.42</v>
      </c>
      <c r="K121" s="204">
        <f t="shared" si="58"/>
        <v>995</v>
      </c>
      <c r="L121" s="204">
        <f t="shared" si="59"/>
        <v>1318</v>
      </c>
      <c r="M121" s="204">
        <f t="shared" si="60"/>
        <v>1246</v>
      </c>
      <c r="N121" s="204">
        <f t="shared" si="61"/>
        <v>1038</v>
      </c>
      <c r="O121" s="182">
        <v>984</v>
      </c>
      <c r="P121" s="208">
        <f t="shared" si="49"/>
        <v>3.3334673366834173</v>
      </c>
      <c r="Q121" s="208">
        <f t="shared" si="50"/>
        <v>2.6583156297420332</v>
      </c>
      <c r="R121" s="208">
        <f t="shared" si="50"/>
        <v>2.9017656500802569</v>
      </c>
      <c r="S121" s="208">
        <f t="shared" si="50"/>
        <v>3.6827071290944122</v>
      </c>
      <c r="T121" s="208">
        <f t="shared" si="50"/>
        <v>3.9465650406504067</v>
      </c>
      <c r="U121" s="208">
        <f t="shared" si="45"/>
        <v>3.3045641572501054</v>
      </c>
      <c r="V121" s="207" t="str">
        <f t="shared" si="51"/>
        <v>falling</v>
      </c>
      <c r="W121" s="207" t="str">
        <f t="shared" si="52"/>
        <v>falling</v>
      </c>
      <c r="X121" s="207" t="str">
        <f t="shared" si="53"/>
        <v>falling</v>
      </c>
      <c r="Y121" s="207" t="str">
        <f t="shared" si="46"/>
        <v>rising</v>
      </c>
      <c r="Z121" s="207" t="str">
        <f t="shared" si="47"/>
        <v>rising</v>
      </c>
      <c r="AA121" s="207" t="str">
        <f t="shared" si="48"/>
        <v>rising</v>
      </c>
    </row>
    <row r="122" spans="1:27" ht="15" customHeight="1" x14ac:dyDescent="0.3">
      <c r="A122" s="171" t="s">
        <v>553</v>
      </c>
      <c r="B122" s="182" t="s">
        <v>554</v>
      </c>
      <c r="C122" s="171" t="s">
        <v>320</v>
      </c>
      <c r="D122" s="173" t="s">
        <v>12</v>
      </c>
      <c r="E122" s="171">
        <v>1</v>
      </c>
      <c r="F122" s="202">
        <f t="shared" si="54"/>
        <v>2697.6</v>
      </c>
      <c r="G122" s="202">
        <f t="shared" si="55"/>
        <v>2849.58</v>
      </c>
      <c r="H122" s="202">
        <f t="shared" si="56"/>
        <v>2941.2</v>
      </c>
      <c r="I122" s="202">
        <f t="shared" si="57"/>
        <v>3110.08</v>
      </c>
      <c r="J122" s="181">
        <v>3158.93</v>
      </c>
      <c r="K122" s="204">
        <f t="shared" si="58"/>
        <v>250</v>
      </c>
      <c r="L122" s="204">
        <f t="shared" si="59"/>
        <v>349</v>
      </c>
      <c r="M122" s="204">
        <f t="shared" si="60"/>
        <v>624</v>
      </c>
      <c r="N122" s="204">
        <f t="shared" si="61"/>
        <v>318</v>
      </c>
      <c r="O122" s="182">
        <v>212</v>
      </c>
      <c r="P122" s="208">
        <f t="shared" si="49"/>
        <v>10.7904</v>
      </c>
      <c r="Q122" s="208">
        <f t="shared" si="50"/>
        <v>8.1649856733524349</v>
      </c>
      <c r="R122" s="208">
        <f t="shared" si="50"/>
        <v>4.7134615384615381</v>
      </c>
      <c r="S122" s="208">
        <f t="shared" si="50"/>
        <v>9.7801257861635218</v>
      </c>
      <c r="T122" s="208">
        <f t="shared" si="50"/>
        <v>14.900613207547169</v>
      </c>
      <c r="U122" s="208">
        <f t="shared" si="45"/>
        <v>9.6699172411049314</v>
      </c>
      <c r="V122" s="207" t="str">
        <f t="shared" si="51"/>
        <v>rising</v>
      </c>
      <c r="W122" s="207" t="str">
        <f t="shared" si="52"/>
        <v>falling</v>
      </c>
      <c r="X122" s="207" t="str">
        <f t="shared" si="53"/>
        <v>falling</v>
      </c>
      <c r="Y122" s="207" t="str">
        <f t="shared" si="46"/>
        <v>falling</v>
      </c>
      <c r="Z122" s="207" t="str">
        <f t="shared" si="47"/>
        <v>rising</v>
      </c>
      <c r="AA122" s="207" t="str">
        <f t="shared" si="48"/>
        <v>rising</v>
      </c>
    </row>
    <row r="123" spans="1:27" ht="15" customHeight="1" x14ac:dyDescent="0.3">
      <c r="A123" s="171" t="s">
        <v>761</v>
      </c>
      <c r="B123" s="182" t="s">
        <v>762</v>
      </c>
      <c r="C123" s="171" t="s">
        <v>320</v>
      </c>
      <c r="D123" s="173" t="s">
        <v>12</v>
      </c>
      <c r="E123" s="171">
        <v>2</v>
      </c>
      <c r="F123" s="202">
        <f t="shared" si="54"/>
        <v>0</v>
      </c>
      <c r="G123" s="202">
        <f t="shared" si="55"/>
        <v>0</v>
      </c>
      <c r="H123" s="202">
        <f t="shared" si="56"/>
        <v>0</v>
      </c>
      <c r="I123" s="202">
        <f t="shared" si="57"/>
        <v>0</v>
      </c>
      <c r="J123" s="181">
        <v>4473.2700000000004</v>
      </c>
      <c r="K123" s="204"/>
      <c r="L123" s="204"/>
      <c r="M123" s="204"/>
      <c r="N123" s="204"/>
      <c r="O123" s="182">
        <v>474</v>
      </c>
      <c r="P123" s="208"/>
      <c r="Q123" s="208"/>
      <c r="R123" s="208"/>
      <c r="S123" s="208"/>
      <c r="T123" s="208">
        <f t="shared" si="50"/>
        <v>9.43727848101266</v>
      </c>
      <c r="U123" s="208">
        <f t="shared" si="45"/>
        <v>9.43727848101266</v>
      </c>
      <c r="V123" s="207" t="str">
        <f t="shared" si="51"/>
        <v>rising</v>
      </c>
      <c r="W123" s="207" t="str">
        <f t="shared" si="52"/>
        <v>rising</v>
      </c>
      <c r="X123" s="207" t="str">
        <f t="shared" si="53"/>
        <v>rising</v>
      </c>
      <c r="Y123" s="207" t="str">
        <f t="shared" si="46"/>
        <v>falling</v>
      </c>
      <c r="Z123" s="207" t="str">
        <f t="shared" si="47"/>
        <v>falling</v>
      </c>
      <c r="AA123" s="207" t="str">
        <f t="shared" si="48"/>
        <v>rising</v>
      </c>
    </row>
    <row r="124" spans="1:27" ht="15" customHeight="1" x14ac:dyDescent="0.3">
      <c r="A124" s="171" t="s">
        <v>555</v>
      </c>
      <c r="B124" s="182" t="s">
        <v>556</v>
      </c>
      <c r="C124" s="171" t="s">
        <v>320</v>
      </c>
      <c r="D124" s="173" t="s">
        <v>12</v>
      </c>
      <c r="E124" s="171">
        <v>1</v>
      </c>
      <c r="F124" s="202">
        <f t="shared" si="54"/>
        <v>4173.6000000000004</v>
      </c>
      <c r="G124" s="202">
        <f t="shared" si="55"/>
        <v>4408.7700000000004</v>
      </c>
      <c r="H124" s="202">
        <f t="shared" si="56"/>
        <v>4549.2</v>
      </c>
      <c r="I124" s="202">
        <f t="shared" si="57"/>
        <v>4810.49</v>
      </c>
      <c r="J124" s="181">
        <v>4886.75</v>
      </c>
      <c r="K124" s="204">
        <f t="shared" si="58"/>
        <v>2245</v>
      </c>
      <c r="L124" s="204">
        <f t="shared" si="59"/>
        <v>2269</v>
      </c>
      <c r="M124" s="204">
        <f t="shared" si="60"/>
        <v>2107</v>
      </c>
      <c r="N124" s="204">
        <f t="shared" si="61"/>
        <v>2211</v>
      </c>
      <c r="O124" s="182">
        <v>1500</v>
      </c>
      <c r="P124" s="208">
        <f t="shared" si="49"/>
        <v>1.8590645879732741</v>
      </c>
      <c r="Q124" s="208">
        <f t="shared" si="50"/>
        <v>1.9430453944468931</v>
      </c>
      <c r="R124" s="208">
        <f t="shared" si="50"/>
        <v>2.1590887517797817</v>
      </c>
      <c r="S124" s="208">
        <f t="shared" si="50"/>
        <v>2.1757078245137946</v>
      </c>
      <c r="T124" s="208">
        <f t="shared" si="50"/>
        <v>3.2578333333333331</v>
      </c>
      <c r="U124" s="208">
        <f t="shared" si="45"/>
        <v>2.2789479784094153</v>
      </c>
      <c r="V124" s="207" t="str">
        <f t="shared" si="51"/>
        <v>falling</v>
      </c>
      <c r="W124" s="207" t="str">
        <f t="shared" si="52"/>
        <v>rising</v>
      </c>
      <c r="X124" s="207" t="str">
        <f t="shared" si="53"/>
        <v>falling</v>
      </c>
      <c r="Y124" s="207" t="str">
        <f t="shared" si="46"/>
        <v>rising</v>
      </c>
      <c r="Z124" s="207" t="str">
        <f t="shared" si="47"/>
        <v>rising</v>
      </c>
      <c r="AA124" s="207" t="str">
        <f t="shared" si="48"/>
        <v>rising</v>
      </c>
    </row>
    <row r="125" spans="1:27" ht="15" customHeight="1" x14ac:dyDescent="0.3">
      <c r="A125" s="171" t="s">
        <v>557</v>
      </c>
      <c r="B125" s="172" t="s">
        <v>558</v>
      </c>
      <c r="C125" s="171" t="s">
        <v>320</v>
      </c>
      <c r="D125" s="173" t="s">
        <v>12</v>
      </c>
      <c r="E125" s="171">
        <v>1</v>
      </c>
      <c r="F125" s="202">
        <f t="shared" si="54"/>
        <v>2749.2</v>
      </c>
      <c r="G125" s="202">
        <f t="shared" si="55"/>
        <v>2904.1</v>
      </c>
      <c r="H125" s="202">
        <f t="shared" si="56"/>
        <v>2997.6</v>
      </c>
      <c r="I125" s="202">
        <f t="shared" si="57"/>
        <v>3169.66</v>
      </c>
      <c r="J125" s="181">
        <v>3219.7</v>
      </c>
      <c r="K125" s="204">
        <f t="shared" si="58"/>
        <v>573</v>
      </c>
      <c r="L125" s="204">
        <f t="shared" si="59"/>
        <v>866</v>
      </c>
      <c r="M125" s="204">
        <f t="shared" si="60"/>
        <v>631</v>
      </c>
      <c r="N125" s="204">
        <f t="shared" si="61"/>
        <v>472</v>
      </c>
      <c r="O125" s="182">
        <v>305</v>
      </c>
      <c r="P125" s="208">
        <f t="shared" si="49"/>
        <v>4.7979057591623038</v>
      </c>
      <c r="Q125" s="208">
        <f t="shared" si="50"/>
        <v>3.3534642032332562</v>
      </c>
      <c r="R125" s="208">
        <f t="shared" si="50"/>
        <v>4.7505546751188588</v>
      </c>
      <c r="S125" s="208">
        <f t="shared" si="50"/>
        <v>6.7153813559322026</v>
      </c>
      <c r="T125" s="208">
        <f t="shared" si="50"/>
        <v>10.55639344262295</v>
      </c>
      <c r="U125" s="208">
        <f t="shared" si="45"/>
        <v>6.034739887213914</v>
      </c>
      <c r="V125" s="207" t="str">
        <f t="shared" si="51"/>
        <v>falling</v>
      </c>
      <c r="W125" s="207" t="str">
        <f t="shared" si="52"/>
        <v>falling</v>
      </c>
      <c r="X125" s="207" t="str">
        <f t="shared" si="53"/>
        <v>falling</v>
      </c>
      <c r="Y125" s="207" t="str">
        <f t="shared" si="46"/>
        <v>rising</v>
      </c>
      <c r="Z125" s="207" t="str">
        <f t="shared" si="47"/>
        <v>rising</v>
      </c>
      <c r="AA125" s="207" t="str">
        <f t="shared" si="48"/>
        <v>rising</v>
      </c>
    </row>
    <row r="126" spans="1:27" ht="15" customHeight="1" x14ac:dyDescent="0.3">
      <c r="A126" s="171" t="s">
        <v>559</v>
      </c>
      <c r="B126" s="172" t="s">
        <v>560</v>
      </c>
      <c r="C126" s="171" t="s">
        <v>320</v>
      </c>
      <c r="D126" s="173" t="s">
        <v>12</v>
      </c>
      <c r="E126" s="171">
        <v>1</v>
      </c>
      <c r="F126" s="202">
        <f t="shared" si="54"/>
        <v>3370.8</v>
      </c>
      <c r="G126" s="202">
        <f t="shared" si="55"/>
        <v>3560.71</v>
      </c>
      <c r="H126" s="202">
        <f t="shared" si="56"/>
        <v>3782.4</v>
      </c>
      <c r="I126" s="202">
        <f t="shared" si="57"/>
        <v>3996.63</v>
      </c>
      <c r="J126" s="181">
        <v>4059.78</v>
      </c>
      <c r="K126" s="204">
        <f t="shared" si="58"/>
        <v>1364</v>
      </c>
      <c r="L126" s="204">
        <f t="shared" si="59"/>
        <v>1058</v>
      </c>
      <c r="M126" s="204">
        <f t="shared" si="60"/>
        <v>894</v>
      </c>
      <c r="N126" s="204">
        <f t="shared" si="61"/>
        <v>632</v>
      </c>
      <c r="O126" s="182">
        <v>647</v>
      </c>
      <c r="P126" s="208">
        <f t="shared" si="49"/>
        <v>2.4712609970674486</v>
      </c>
      <c r="Q126" s="208">
        <f t="shared" si="50"/>
        <v>3.3655103969754254</v>
      </c>
      <c r="R126" s="208">
        <f t="shared" si="50"/>
        <v>4.2308724832214768</v>
      </c>
      <c r="S126" s="208">
        <f t="shared" si="50"/>
        <v>6.3237816455696203</v>
      </c>
      <c r="T126" s="208">
        <f t="shared" si="50"/>
        <v>6.2747758887171567</v>
      </c>
      <c r="U126" s="208">
        <f t="shared" si="45"/>
        <v>4.533240282310226</v>
      </c>
      <c r="V126" s="207" t="str">
        <f t="shared" si="51"/>
        <v>falling</v>
      </c>
      <c r="W126" s="207" t="str">
        <f t="shared" si="52"/>
        <v>falling</v>
      </c>
      <c r="X126" s="207" t="str">
        <f t="shared" si="53"/>
        <v>rising</v>
      </c>
      <c r="Y126" s="207" t="str">
        <f t="shared" si="46"/>
        <v>rising</v>
      </c>
      <c r="Z126" s="207" t="str">
        <f t="shared" si="47"/>
        <v>rising</v>
      </c>
      <c r="AA126" s="207" t="str">
        <f t="shared" si="48"/>
        <v>falling</v>
      </c>
    </row>
    <row r="127" spans="1:27" ht="15" customHeight="1" x14ac:dyDescent="0.3">
      <c r="A127" s="171" t="s">
        <v>561</v>
      </c>
      <c r="B127" s="172" t="s">
        <v>562</v>
      </c>
      <c r="C127" s="171" t="s">
        <v>320</v>
      </c>
      <c r="D127" s="173" t="s">
        <v>12</v>
      </c>
      <c r="E127" s="171">
        <v>1</v>
      </c>
      <c r="F127" s="202">
        <f t="shared" si="54"/>
        <v>3003.6</v>
      </c>
      <c r="G127" s="202">
        <f t="shared" si="55"/>
        <v>3172.82</v>
      </c>
      <c r="H127" s="202">
        <f t="shared" si="56"/>
        <v>3276</v>
      </c>
      <c r="I127" s="202">
        <f t="shared" si="57"/>
        <v>3463.98</v>
      </c>
      <c r="J127" s="181">
        <v>3518.79</v>
      </c>
      <c r="K127" s="204">
        <f t="shared" si="58"/>
        <v>787</v>
      </c>
      <c r="L127" s="204">
        <f t="shared" si="59"/>
        <v>953</v>
      </c>
      <c r="M127" s="204">
        <f t="shared" si="60"/>
        <v>1015</v>
      </c>
      <c r="N127" s="204">
        <f t="shared" si="61"/>
        <v>872</v>
      </c>
      <c r="O127" s="182">
        <v>761</v>
      </c>
      <c r="P127" s="208">
        <f t="shared" si="49"/>
        <v>3.8165184243964423</v>
      </c>
      <c r="Q127" s="208">
        <f t="shared" si="50"/>
        <v>3.3292969569779647</v>
      </c>
      <c r="R127" s="208">
        <f t="shared" si="50"/>
        <v>3.2275862068965515</v>
      </c>
      <c r="S127" s="208">
        <f t="shared" si="50"/>
        <v>3.9724541284403672</v>
      </c>
      <c r="T127" s="208">
        <f t="shared" si="50"/>
        <v>4.6239027595269384</v>
      </c>
      <c r="U127" s="208">
        <f t="shared" si="45"/>
        <v>3.7939516952476522</v>
      </c>
      <c r="V127" s="207" t="str">
        <f t="shared" si="51"/>
        <v>rising</v>
      </c>
      <c r="W127" s="207" t="str">
        <f t="shared" si="52"/>
        <v>falling</v>
      </c>
      <c r="X127" s="207" t="str">
        <f t="shared" si="53"/>
        <v>falling</v>
      </c>
      <c r="Y127" s="207" t="str">
        <f t="shared" si="46"/>
        <v>falling</v>
      </c>
      <c r="Z127" s="207" t="str">
        <f t="shared" si="47"/>
        <v>rising</v>
      </c>
      <c r="AA127" s="207" t="str">
        <f t="shared" si="48"/>
        <v>rising</v>
      </c>
    </row>
    <row r="128" spans="1:27" ht="15" customHeight="1" x14ac:dyDescent="0.3">
      <c r="A128" s="171" t="s">
        <v>563</v>
      </c>
      <c r="B128" s="172" t="s">
        <v>564</v>
      </c>
      <c r="C128" s="171" t="s">
        <v>320</v>
      </c>
      <c r="D128" s="173" t="s">
        <v>12</v>
      </c>
      <c r="E128" s="171">
        <v>1</v>
      </c>
      <c r="F128" s="202">
        <f t="shared" ref="F128:F159" si="62">VLOOKUP(A128, Science2017, 6, FALSE)</f>
        <v>3370.8</v>
      </c>
      <c r="G128" s="202">
        <f t="shared" ref="G128:G159" si="63">VLOOKUP(A128, Science2017, 7, FALSE)</f>
        <v>3560.71</v>
      </c>
      <c r="H128" s="202">
        <f t="shared" ref="H128:H159" si="64">VLOOKUP(A128, Science2017, 8, FALSE)</f>
        <v>3674.4</v>
      </c>
      <c r="I128" s="202">
        <f t="shared" ref="I128:I159" si="65">VLOOKUP(A128, Science2017, 9, FALSE)</f>
        <v>3885.81</v>
      </c>
      <c r="J128" s="181">
        <v>3946.58</v>
      </c>
      <c r="K128" s="204">
        <f t="shared" ref="K128:K159" si="66">VLOOKUP(A128, Science2017, 10, FALSE)</f>
        <v>1487</v>
      </c>
      <c r="L128" s="204">
        <f t="shared" ref="L128:L159" si="67">VLOOKUP(A128, Science2017, 11, FALSE)</f>
        <v>1689</v>
      </c>
      <c r="M128" s="204">
        <f t="shared" ref="M128:M159" si="68">VLOOKUP(A128, Science2017, 12, FALSE)</f>
        <v>1404</v>
      </c>
      <c r="N128" s="204">
        <f t="shared" ref="N128:N159" si="69">VLOOKUP(A128, Science2017, 13, FALSE)</f>
        <v>1242</v>
      </c>
      <c r="O128" s="182">
        <v>1049</v>
      </c>
      <c r="P128" s="208">
        <f t="shared" si="49"/>
        <v>2.2668459986550102</v>
      </c>
      <c r="Q128" s="208">
        <f t="shared" si="50"/>
        <v>2.108176435760805</v>
      </c>
      <c r="R128" s="208">
        <f t="shared" si="50"/>
        <v>2.6170940170940171</v>
      </c>
      <c r="S128" s="208">
        <f t="shared" si="50"/>
        <v>3.1286714975845409</v>
      </c>
      <c r="T128" s="208">
        <f t="shared" si="50"/>
        <v>3.762230695900858</v>
      </c>
      <c r="U128" s="208">
        <f t="shared" si="45"/>
        <v>2.7766037289990462</v>
      </c>
      <c r="V128" s="207" t="str">
        <f t="shared" si="51"/>
        <v>falling</v>
      </c>
      <c r="W128" s="207" t="str">
        <f t="shared" si="52"/>
        <v>falling</v>
      </c>
      <c r="X128" s="207" t="str">
        <f t="shared" si="53"/>
        <v>falling</v>
      </c>
      <c r="Y128" s="207" t="str">
        <f t="shared" si="46"/>
        <v>rising</v>
      </c>
      <c r="Z128" s="207" t="str">
        <f t="shared" si="47"/>
        <v>rising</v>
      </c>
      <c r="AA128" s="207" t="str">
        <f t="shared" si="48"/>
        <v>rising</v>
      </c>
    </row>
    <row r="129" spans="1:27" ht="15" customHeight="1" x14ac:dyDescent="0.3">
      <c r="A129" s="171" t="s">
        <v>565</v>
      </c>
      <c r="B129" s="172" t="s">
        <v>566</v>
      </c>
      <c r="C129" s="171" t="s">
        <v>320</v>
      </c>
      <c r="D129" s="173" t="s">
        <v>12</v>
      </c>
      <c r="E129" s="171">
        <v>1</v>
      </c>
      <c r="F129" s="202">
        <f t="shared" si="62"/>
        <v>3210</v>
      </c>
      <c r="G129" s="202">
        <f t="shared" si="63"/>
        <v>3390.85</v>
      </c>
      <c r="H129" s="202">
        <f t="shared" si="64"/>
        <v>3499.2</v>
      </c>
      <c r="I129" s="202">
        <f t="shared" si="65"/>
        <v>3701.11</v>
      </c>
      <c r="J129" s="181">
        <v>3758.31</v>
      </c>
      <c r="K129" s="204">
        <f t="shared" si="66"/>
        <v>2801</v>
      </c>
      <c r="L129" s="204">
        <f t="shared" si="67"/>
        <v>2284</v>
      </c>
      <c r="M129" s="204">
        <f t="shared" si="68"/>
        <v>2348</v>
      </c>
      <c r="N129" s="204">
        <f t="shared" si="69"/>
        <v>2413</v>
      </c>
      <c r="O129" s="182">
        <v>2147</v>
      </c>
      <c r="P129" s="208">
        <f t="shared" si="49"/>
        <v>1.1460192788289896</v>
      </c>
      <c r="Q129" s="208">
        <f t="shared" si="50"/>
        <v>1.4846103327495621</v>
      </c>
      <c r="R129" s="208">
        <f t="shared" si="50"/>
        <v>1.4902896081771719</v>
      </c>
      <c r="S129" s="208">
        <f t="shared" si="50"/>
        <v>1.5338209697472027</v>
      </c>
      <c r="T129" s="208">
        <f t="shared" si="50"/>
        <v>1.7504937121564974</v>
      </c>
      <c r="U129" s="208">
        <f t="shared" si="45"/>
        <v>1.4810467803318847</v>
      </c>
      <c r="V129" s="207" t="str">
        <f t="shared" si="51"/>
        <v>rising</v>
      </c>
      <c r="W129" s="207" t="str">
        <f t="shared" si="52"/>
        <v>rising</v>
      </c>
      <c r="X129" s="207" t="str">
        <f t="shared" si="53"/>
        <v>falling</v>
      </c>
      <c r="Y129" s="207" t="str">
        <f t="shared" si="46"/>
        <v>rising</v>
      </c>
      <c r="Z129" s="207" t="str">
        <f t="shared" si="47"/>
        <v>rising</v>
      </c>
      <c r="AA129" s="207" t="str">
        <f t="shared" si="48"/>
        <v>rising</v>
      </c>
    </row>
    <row r="130" spans="1:27" ht="15" customHeight="1" x14ac:dyDescent="0.3">
      <c r="A130" s="171" t="s">
        <v>567</v>
      </c>
      <c r="B130" s="172" t="s">
        <v>568</v>
      </c>
      <c r="C130" s="171" t="s">
        <v>320</v>
      </c>
      <c r="D130" s="173" t="s">
        <v>12</v>
      </c>
      <c r="E130" s="171">
        <v>1</v>
      </c>
      <c r="F130" s="202">
        <f t="shared" si="62"/>
        <v>3370.8</v>
      </c>
      <c r="G130" s="202">
        <f t="shared" si="63"/>
        <v>3560.71</v>
      </c>
      <c r="H130" s="202">
        <f t="shared" si="64"/>
        <v>3674.4</v>
      </c>
      <c r="I130" s="202">
        <f t="shared" si="65"/>
        <v>3885.81</v>
      </c>
      <c r="J130" s="181">
        <v>3946.58</v>
      </c>
      <c r="K130" s="204">
        <f t="shared" si="66"/>
        <v>1640</v>
      </c>
      <c r="L130" s="204">
        <f t="shared" si="67"/>
        <v>2296</v>
      </c>
      <c r="M130" s="204">
        <f t="shared" si="68"/>
        <v>2689</v>
      </c>
      <c r="N130" s="204">
        <f t="shared" si="69"/>
        <v>2203</v>
      </c>
      <c r="O130" s="182">
        <v>2260</v>
      </c>
      <c r="P130" s="208">
        <f t="shared" si="49"/>
        <v>2.0553658536585369</v>
      </c>
      <c r="Q130" s="208">
        <f t="shared" si="50"/>
        <v>1.550831881533101</v>
      </c>
      <c r="R130" s="208">
        <f t="shared" si="50"/>
        <v>1.3664559315730755</v>
      </c>
      <c r="S130" s="208">
        <f t="shared" si="50"/>
        <v>1.7638719927371767</v>
      </c>
      <c r="T130" s="208">
        <f t="shared" si="50"/>
        <v>1.7462743362831858</v>
      </c>
      <c r="U130" s="208">
        <f t="shared" si="45"/>
        <v>1.6965599991570151</v>
      </c>
      <c r="V130" s="207" t="str">
        <f t="shared" si="51"/>
        <v>rising</v>
      </c>
      <c r="W130" s="207" t="str">
        <f t="shared" si="52"/>
        <v>falling</v>
      </c>
      <c r="X130" s="207" t="str">
        <f t="shared" si="53"/>
        <v>rising</v>
      </c>
      <c r="Y130" s="207" t="str">
        <f t="shared" si="46"/>
        <v>falling</v>
      </c>
      <c r="Z130" s="207" t="str">
        <f t="shared" si="47"/>
        <v>rising</v>
      </c>
      <c r="AA130" s="207" t="str">
        <f t="shared" si="48"/>
        <v>falling</v>
      </c>
    </row>
    <row r="131" spans="1:27" ht="15" customHeight="1" x14ac:dyDescent="0.3">
      <c r="A131" s="171" t="s">
        <v>569</v>
      </c>
      <c r="B131" s="172" t="s">
        <v>570</v>
      </c>
      <c r="C131" s="171" t="s">
        <v>320</v>
      </c>
      <c r="D131" s="173" t="s">
        <v>12</v>
      </c>
      <c r="E131" s="171">
        <v>1</v>
      </c>
      <c r="F131" s="202">
        <f t="shared" si="62"/>
        <v>2947.2</v>
      </c>
      <c r="G131" s="202">
        <f t="shared" si="63"/>
        <v>3113.24</v>
      </c>
      <c r="H131" s="202">
        <f t="shared" si="64"/>
        <v>3214.8</v>
      </c>
      <c r="I131" s="202">
        <f t="shared" si="65"/>
        <v>3399.63</v>
      </c>
      <c r="J131" s="196">
        <v>3453.26</v>
      </c>
      <c r="K131" s="204">
        <f t="shared" si="66"/>
        <v>1529</v>
      </c>
      <c r="L131" s="204">
        <f t="shared" si="67"/>
        <v>1593</v>
      </c>
      <c r="M131" s="204">
        <f t="shared" si="68"/>
        <v>1748</v>
      </c>
      <c r="N131" s="204">
        <f t="shared" si="69"/>
        <v>1407</v>
      </c>
      <c r="O131" s="182">
        <v>883</v>
      </c>
      <c r="P131" s="208">
        <f t="shared" si="49"/>
        <v>1.9275343361674295</v>
      </c>
      <c r="Q131" s="208">
        <f t="shared" si="50"/>
        <v>1.9543251726302573</v>
      </c>
      <c r="R131" s="208">
        <f t="shared" si="50"/>
        <v>1.8391304347826087</v>
      </c>
      <c r="S131" s="208">
        <f t="shared" si="50"/>
        <v>2.4162260127931772</v>
      </c>
      <c r="T131" s="208">
        <f t="shared" si="50"/>
        <v>3.910826727066818</v>
      </c>
      <c r="U131" s="208">
        <f t="shared" si="45"/>
        <v>2.4096085366880584</v>
      </c>
      <c r="V131" s="207" t="str">
        <f t="shared" si="51"/>
        <v>rising</v>
      </c>
      <c r="W131" s="207" t="str">
        <f t="shared" si="52"/>
        <v>falling</v>
      </c>
      <c r="X131" s="207" t="str">
        <f t="shared" si="53"/>
        <v>falling</v>
      </c>
      <c r="Y131" s="207" t="str">
        <f t="shared" si="46"/>
        <v>falling</v>
      </c>
      <c r="Z131" s="207" t="str">
        <f t="shared" si="47"/>
        <v>rising</v>
      </c>
      <c r="AA131" s="207" t="str">
        <f t="shared" si="48"/>
        <v>rising</v>
      </c>
    </row>
    <row r="132" spans="1:27" ht="15" customHeight="1" x14ac:dyDescent="0.3">
      <c r="A132" s="171" t="s">
        <v>571</v>
      </c>
      <c r="B132" s="172" t="s">
        <v>572</v>
      </c>
      <c r="C132" s="171" t="s">
        <v>320</v>
      </c>
      <c r="D132" s="173" t="s">
        <v>12</v>
      </c>
      <c r="E132" s="171">
        <v>1</v>
      </c>
      <c r="F132" s="202">
        <f t="shared" si="62"/>
        <v>2671.2</v>
      </c>
      <c r="G132" s="202">
        <f t="shared" si="63"/>
        <v>2821.69</v>
      </c>
      <c r="H132" s="202">
        <f t="shared" si="64"/>
        <v>2913.6</v>
      </c>
      <c r="I132" s="202">
        <f t="shared" si="65"/>
        <v>3080.29</v>
      </c>
      <c r="J132" s="181">
        <v>3129.14</v>
      </c>
      <c r="K132" s="204">
        <f t="shared" si="66"/>
        <v>464</v>
      </c>
      <c r="L132" s="204">
        <f t="shared" si="67"/>
        <v>315</v>
      </c>
      <c r="M132" s="204">
        <f t="shared" si="68"/>
        <v>410</v>
      </c>
      <c r="N132" s="204">
        <f t="shared" si="69"/>
        <v>446</v>
      </c>
      <c r="O132" s="180">
        <v>512</v>
      </c>
      <c r="P132" s="208">
        <f t="shared" si="49"/>
        <v>5.7568965517241377</v>
      </c>
      <c r="Q132" s="208">
        <f t="shared" si="50"/>
        <v>8.9577460317460318</v>
      </c>
      <c r="R132" s="208">
        <f t="shared" si="50"/>
        <v>7.1063414634146342</v>
      </c>
      <c r="S132" s="208">
        <f t="shared" si="50"/>
        <v>6.9064798206278022</v>
      </c>
      <c r="T132" s="208">
        <f t="shared" si="50"/>
        <v>6.1116015624999998</v>
      </c>
      <c r="U132" s="208">
        <f t="shared" si="45"/>
        <v>6.9678130860025203</v>
      </c>
      <c r="V132" s="207" t="str">
        <f t="shared" si="51"/>
        <v>rising</v>
      </c>
      <c r="W132" s="207" t="str">
        <f t="shared" si="52"/>
        <v>rising</v>
      </c>
      <c r="X132" s="207" t="str">
        <f t="shared" si="53"/>
        <v>rising</v>
      </c>
      <c r="Y132" s="207" t="str">
        <f t="shared" si="46"/>
        <v>falling</v>
      </c>
      <c r="Z132" s="207" t="str">
        <f t="shared" si="47"/>
        <v>falling</v>
      </c>
      <c r="AA132" s="207" t="str">
        <f t="shared" si="48"/>
        <v>falling</v>
      </c>
    </row>
    <row r="133" spans="1:27" ht="15" customHeight="1" x14ac:dyDescent="0.3">
      <c r="A133" s="171" t="s">
        <v>575</v>
      </c>
      <c r="B133" s="172" t="s">
        <v>576</v>
      </c>
      <c r="C133" s="171" t="s">
        <v>577</v>
      </c>
      <c r="D133" s="173" t="s">
        <v>12</v>
      </c>
      <c r="E133" s="171">
        <v>1</v>
      </c>
      <c r="F133" s="202">
        <f t="shared" si="62"/>
        <v>3859.67</v>
      </c>
      <c r="G133" s="202">
        <f t="shared" si="63"/>
        <v>3761.99</v>
      </c>
      <c r="H133" s="202">
        <f t="shared" si="64"/>
        <v>4364.3999999999996</v>
      </c>
      <c r="I133" s="202">
        <f t="shared" si="65"/>
        <v>5656.72</v>
      </c>
      <c r="J133" s="181">
        <v>5492.12</v>
      </c>
      <c r="K133" s="204">
        <f t="shared" si="66"/>
        <v>4555</v>
      </c>
      <c r="L133" s="204">
        <f t="shared" si="67"/>
        <v>4283</v>
      </c>
      <c r="M133" s="204">
        <f t="shared" si="68"/>
        <v>4582</v>
      </c>
      <c r="N133" s="204">
        <f t="shared" si="69"/>
        <v>5410</v>
      </c>
      <c r="O133" s="180">
        <v>2670</v>
      </c>
      <c r="P133" s="208">
        <f t="shared" si="49"/>
        <v>0.84734796926454448</v>
      </c>
      <c r="Q133" s="208">
        <f t="shared" si="50"/>
        <v>0.87835395750642065</v>
      </c>
      <c r="R133" s="208">
        <f t="shared" si="50"/>
        <v>0.95250982103884763</v>
      </c>
      <c r="S133" s="208">
        <f t="shared" si="50"/>
        <v>1.0456044362292052</v>
      </c>
      <c r="T133" s="208">
        <f t="shared" si="50"/>
        <v>2.0569737827715358</v>
      </c>
      <c r="U133" s="208">
        <f t="shared" si="45"/>
        <v>1.1561579933621107</v>
      </c>
      <c r="V133" s="207" t="str">
        <f t="shared" si="51"/>
        <v>rising</v>
      </c>
      <c r="W133" s="207" t="str">
        <f t="shared" si="52"/>
        <v>rising</v>
      </c>
      <c r="X133" s="207" t="str">
        <f t="shared" si="53"/>
        <v>falling</v>
      </c>
      <c r="Y133" s="207" t="str">
        <f t="shared" si="46"/>
        <v>rising</v>
      </c>
      <c r="Z133" s="207" t="str">
        <f t="shared" si="47"/>
        <v>rising</v>
      </c>
      <c r="AA133" s="207" t="str">
        <f t="shared" si="48"/>
        <v>rising</v>
      </c>
    </row>
    <row r="134" spans="1:27" ht="15" customHeight="1" x14ac:dyDescent="0.3">
      <c r="A134" s="178" t="s">
        <v>580</v>
      </c>
      <c r="B134" s="179" t="s">
        <v>9</v>
      </c>
      <c r="C134" s="178" t="s">
        <v>27</v>
      </c>
      <c r="D134" s="173" t="s">
        <v>12</v>
      </c>
      <c r="E134" s="171">
        <v>3</v>
      </c>
      <c r="F134" s="202">
        <f t="shared" si="62"/>
        <v>5338.32</v>
      </c>
      <c r="G134" s="202">
        <f t="shared" si="63"/>
        <v>5397.13</v>
      </c>
      <c r="H134" s="202">
        <f t="shared" si="64"/>
        <v>5618.72</v>
      </c>
      <c r="I134" s="202">
        <f t="shared" si="65"/>
        <v>5553.83</v>
      </c>
      <c r="J134" s="181">
        <v>5812.98</v>
      </c>
      <c r="K134" s="204">
        <f t="shared" si="66"/>
        <v>222</v>
      </c>
      <c r="L134" s="204">
        <f t="shared" si="67"/>
        <v>112</v>
      </c>
      <c r="M134" s="204">
        <f t="shared" si="68"/>
        <v>122</v>
      </c>
      <c r="N134" s="204">
        <f t="shared" si="69"/>
        <v>303</v>
      </c>
      <c r="O134" s="175">
        <v>194</v>
      </c>
      <c r="P134" s="208">
        <f t="shared" si="49"/>
        <v>24.046486486486486</v>
      </c>
      <c r="Q134" s="208">
        <f t="shared" si="50"/>
        <v>48.188660714285717</v>
      </c>
      <c r="R134" s="208">
        <f t="shared" si="50"/>
        <v>46.05508196721312</v>
      </c>
      <c r="S134" s="208">
        <f t="shared" si="50"/>
        <v>18.329471947194719</v>
      </c>
      <c r="T134" s="208">
        <f t="shared" si="50"/>
        <v>29.96381443298969</v>
      </c>
      <c r="U134" s="208">
        <f t="shared" si="45"/>
        <v>33.316703109633949</v>
      </c>
      <c r="V134" s="207" t="str">
        <f t="shared" si="51"/>
        <v>rising</v>
      </c>
      <c r="W134" s="207" t="str">
        <f t="shared" si="52"/>
        <v>rising</v>
      </c>
      <c r="X134" s="207" t="str">
        <f t="shared" si="53"/>
        <v>falling</v>
      </c>
      <c r="Y134" s="207" t="str">
        <f t="shared" si="46"/>
        <v>falling</v>
      </c>
      <c r="Z134" s="207" t="str">
        <f t="shared" si="47"/>
        <v>falling</v>
      </c>
      <c r="AA134" s="207" t="str">
        <f t="shared" si="48"/>
        <v>rising</v>
      </c>
    </row>
    <row r="135" spans="1:27" ht="15" customHeight="1" x14ac:dyDescent="0.3">
      <c r="A135" s="189" t="s">
        <v>586</v>
      </c>
      <c r="B135" s="189" t="s">
        <v>587</v>
      </c>
      <c r="C135" s="189" t="s">
        <v>27</v>
      </c>
      <c r="D135" s="175" t="s">
        <v>12</v>
      </c>
      <c r="E135" s="182">
        <v>1</v>
      </c>
      <c r="F135" s="202">
        <f t="shared" si="62"/>
        <v>6151.46</v>
      </c>
      <c r="G135" s="202">
        <f t="shared" si="63"/>
        <v>5952.65</v>
      </c>
      <c r="H135" s="202">
        <f t="shared" si="64"/>
        <v>6001.6799999999994</v>
      </c>
      <c r="I135" s="202">
        <f t="shared" si="65"/>
        <v>5907.86</v>
      </c>
      <c r="J135" s="181">
        <v>6049.67</v>
      </c>
      <c r="K135" s="204">
        <f t="shared" si="66"/>
        <v>1282</v>
      </c>
      <c r="L135" s="204">
        <f t="shared" si="67"/>
        <v>1528</v>
      </c>
      <c r="M135" s="204">
        <f t="shared" si="68"/>
        <v>1988</v>
      </c>
      <c r="N135" s="204">
        <f t="shared" si="69"/>
        <v>1851</v>
      </c>
      <c r="O135" s="182">
        <v>1361</v>
      </c>
      <c r="P135" s="208">
        <f t="shared" si="49"/>
        <v>4.7983307332293288</v>
      </c>
      <c r="Q135" s="208">
        <f t="shared" si="50"/>
        <v>3.8957133507853401</v>
      </c>
      <c r="R135" s="208">
        <f t="shared" si="50"/>
        <v>3.0189537223340035</v>
      </c>
      <c r="S135" s="208">
        <f t="shared" si="50"/>
        <v>3.1917125877903834</v>
      </c>
      <c r="T135" s="208">
        <f t="shared" ref="T135:T180" si="70">J135/O135</f>
        <v>4.4450183688464362</v>
      </c>
      <c r="U135" s="208">
        <f t="shared" ref="U135:U187" si="71">AVERAGE(P135:T135)</f>
        <v>3.8699457525970984</v>
      </c>
      <c r="V135" s="207" t="str">
        <f t="shared" si="51"/>
        <v>rising</v>
      </c>
      <c r="W135" s="207" t="str">
        <f t="shared" si="52"/>
        <v>falling</v>
      </c>
      <c r="X135" s="207" t="str">
        <f t="shared" si="53"/>
        <v>falling</v>
      </c>
      <c r="Y135" s="207" t="str">
        <f t="shared" ref="Y135:Y187" si="72">IF(Q135&lt;R135, "rising", "falling")</f>
        <v>falling</v>
      </c>
      <c r="Z135" s="207" t="str">
        <f t="shared" ref="Z135:Z187" si="73">IF(R135&lt;S135, "rising", "falling")</f>
        <v>rising</v>
      </c>
      <c r="AA135" s="207" t="str">
        <f t="shared" ref="AA135:AA187" si="74">IF(S135&lt;T135, "rising", "falling")</f>
        <v>rising</v>
      </c>
    </row>
    <row r="136" spans="1:27" ht="15" customHeight="1" x14ac:dyDescent="0.3">
      <c r="A136" s="182" t="s">
        <v>588</v>
      </c>
      <c r="B136" s="182" t="s">
        <v>589</v>
      </c>
      <c r="C136" s="182" t="s">
        <v>105</v>
      </c>
      <c r="D136" s="175" t="s">
        <v>12</v>
      </c>
      <c r="E136" s="182">
        <v>1</v>
      </c>
      <c r="F136" s="202">
        <f t="shared" si="62"/>
        <v>1721.58</v>
      </c>
      <c r="G136" s="202">
        <f t="shared" si="63"/>
        <v>1951.3</v>
      </c>
      <c r="H136" s="202">
        <f t="shared" si="64"/>
        <v>2024.78</v>
      </c>
      <c r="I136" s="202">
        <f t="shared" si="65"/>
        <v>2599.3200000000002</v>
      </c>
      <c r="J136" s="181">
        <v>2437.96</v>
      </c>
      <c r="K136" s="204">
        <f t="shared" si="66"/>
        <v>2504</v>
      </c>
      <c r="L136" s="204">
        <f t="shared" si="67"/>
        <v>2481</v>
      </c>
      <c r="M136" s="204">
        <f t="shared" si="68"/>
        <v>2161</v>
      </c>
      <c r="N136" s="204">
        <f t="shared" si="69"/>
        <v>2262</v>
      </c>
      <c r="O136" s="180">
        <v>2469</v>
      </c>
      <c r="P136" s="208">
        <f t="shared" ref="P136:P180" si="75">F136/K136</f>
        <v>0.68753194888178915</v>
      </c>
      <c r="Q136" s="208">
        <f t="shared" ref="Q136:S180" si="76">G136/L136</f>
        <v>0.78649738008867387</v>
      </c>
      <c r="R136" s="208">
        <f t="shared" si="76"/>
        <v>0.93696436834798702</v>
      </c>
      <c r="S136" s="208">
        <f t="shared" si="76"/>
        <v>1.1491246684350134</v>
      </c>
      <c r="T136" s="208">
        <f t="shared" si="70"/>
        <v>0.98742810854597007</v>
      </c>
      <c r="U136" s="208">
        <f t="shared" si="71"/>
        <v>0.90950929485988663</v>
      </c>
      <c r="V136" s="207" t="str">
        <f t="shared" ref="V136:V187" si="77">IF(L136&gt;M136,"falling","rising")</f>
        <v>falling</v>
      </c>
      <c r="W136" s="207" t="str">
        <f t="shared" ref="W136:W187" si="78">IF(M136&gt;N136,"falling","rising")</f>
        <v>rising</v>
      </c>
      <c r="X136" s="207" t="str">
        <f t="shared" ref="X136:X187" si="79">IF(N136&gt;O136,"falling","rising")</f>
        <v>rising</v>
      </c>
      <c r="Y136" s="207" t="str">
        <f t="shared" si="72"/>
        <v>rising</v>
      </c>
      <c r="Z136" s="207" t="str">
        <f t="shared" si="73"/>
        <v>rising</v>
      </c>
      <c r="AA136" s="207" t="str">
        <f t="shared" si="74"/>
        <v>falling</v>
      </c>
    </row>
    <row r="137" spans="1:27" ht="15" customHeight="1" x14ac:dyDescent="0.3">
      <c r="A137" s="178" t="s">
        <v>597</v>
      </c>
      <c r="B137" s="179" t="s">
        <v>598</v>
      </c>
      <c r="C137" s="178" t="s">
        <v>27</v>
      </c>
      <c r="D137" s="173" t="s">
        <v>12</v>
      </c>
      <c r="E137" s="171">
        <v>1</v>
      </c>
      <c r="F137" s="202">
        <f t="shared" si="62"/>
        <v>1557.79</v>
      </c>
      <c r="G137" s="202">
        <f t="shared" si="63"/>
        <v>1684.99</v>
      </c>
      <c r="H137" s="202">
        <f t="shared" si="64"/>
        <v>1823.78</v>
      </c>
      <c r="I137" s="202">
        <f t="shared" si="65"/>
        <v>1923.86</v>
      </c>
      <c r="J137" s="181">
        <v>2034.95</v>
      </c>
      <c r="K137" s="204">
        <f t="shared" si="66"/>
        <v>215</v>
      </c>
      <c r="L137" s="204">
        <f t="shared" si="67"/>
        <v>235</v>
      </c>
      <c r="M137" s="204">
        <f t="shared" si="68"/>
        <v>316</v>
      </c>
      <c r="N137" s="204">
        <f t="shared" si="69"/>
        <v>278</v>
      </c>
      <c r="O137" s="182">
        <v>371</v>
      </c>
      <c r="P137" s="208">
        <f t="shared" si="75"/>
        <v>7.2455348837209304</v>
      </c>
      <c r="Q137" s="208">
        <f t="shared" si="76"/>
        <v>7.1701702127659575</v>
      </c>
      <c r="R137" s="208">
        <f t="shared" si="76"/>
        <v>5.7714556962025316</v>
      </c>
      <c r="S137" s="208">
        <f t="shared" si="76"/>
        <v>6.9203597122302156</v>
      </c>
      <c r="T137" s="208">
        <f t="shared" si="70"/>
        <v>5.4850404312668468</v>
      </c>
      <c r="U137" s="208">
        <f t="shared" si="71"/>
        <v>6.5185121872372962</v>
      </c>
      <c r="V137" s="207" t="str">
        <f t="shared" si="77"/>
        <v>rising</v>
      </c>
      <c r="W137" s="207" t="str">
        <f t="shared" si="78"/>
        <v>falling</v>
      </c>
      <c r="X137" s="207" t="str">
        <f t="shared" si="79"/>
        <v>rising</v>
      </c>
      <c r="Y137" s="207" t="str">
        <f t="shared" si="72"/>
        <v>falling</v>
      </c>
      <c r="Z137" s="207" t="str">
        <f t="shared" si="73"/>
        <v>rising</v>
      </c>
      <c r="AA137" s="207" t="str">
        <f t="shared" si="74"/>
        <v>falling</v>
      </c>
    </row>
    <row r="138" spans="1:27" ht="15" customHeight="1" x14ac:dyDescent="0.3">
      <c r="A138" s="171" t="s">
        <v>599</v>
      </c>
      <c r="B138" s="172" t="s">
        <v>600</v>
      </c>
      <c r="C138" s="171" t="s">
        <v>236</v>
      </c>
      <c r="D138" s="173" t="s">
        <v>12</v>
      </c>
      <c r="E138" s="171">
        <v>1</v>
      </c>
      <c r="F138" s="202">
        <f t="shared" si="62"/>
        <v>244.88</v>
      </c>
      <c r="G138" s="202">
        <f t="shared" si="63"/>
        <v>280.02999999999997</v>
      </c>
      <c r="H138" s="202">
        <f t="shared" si="64"/>
        <v>283.60999999999996</v>
      </c>
      <c r="I138" s="202">
        <f t="shared" si="65"/>
        <v>376.98</v>
      </c>
      <c r="J138" s="181">
        <v>353.87</v>
      </c>
      <c r="K138" s="204">
        <f t="shared" si="66"/>
        <v>482</v>
      </c>
      <c r="L138" s="204">
        <f t="shared" si="67"/>
        <v>623</v>
      </c>
      <c r="M138" s="204">
        <f t="shared" si="68"/>
        <v>586</v>
      </c>
      <c r="N138" s="204">
        <f t="shared" si="69"/>
        <v>300</v>
      </c>
      <c r="O138" s="182">
        <v>248</v>
      </c>
      <c r="P138" s="208">
        <f t="shared" si="75"/>
        <v>0.50804979253112037</v>
      </c>
      <c r="Q138" s="208">
        <f t="shared" si="76"/>
        <v>0.44948635634028888</v>
      </c>
      <c r="R138" s="208">
        <f t="shared" si="76"/>
        <v>0.48397610921501699</v>
      </c>
      <c r="S138" s="208">
        <f t="shared" si="76"/>
        <v>1.2566000000000002</v>
      </c>
      <c r="T138" s="208">
        <f t="shared" si="70"/>
        <v>1.4268951612903227</v>
      </c>
      <c r="U138" s="208">
        <f t="shared" si="71"/>
        <v>0.82500148387534988</v>
      </c>
      <c r="V138" s="207" t="str">
        <f t="shared" si="77"/>
        <v>falling</v>
      </c>
      <c r="W138" s="207" t="str">
        <f t="shared" si="78"/>
        <v>falling</v>
      </c>
      <c r="X138" s="207" t="str">
        <f t="shared" si="79"/>
        <v>falling</v>
      </c>
      <c r="Y138" s="207" t="str">
        <f t="shared" si="72"/>
        <v>rising</v>
      </c>
      <c r="Z138" s="207" t="str">
        <f t="shared" si="73"/>
        <v>rising</v>
      </c>
      <c r="AA138" s="207" t="str">
        <f t="shared" si="74"/>
        <v>rising</v>
      </c>
    </row>
    <row r="139" spans="1:27" ht="15" customHeight="1" x14ac:dyDescent="0.3">
      <c r="A139" s="171" t="s">
        <v>601</v>
      </c>
      <c r="B139" s="172" t="s">
        <v>602</v>
      </c>
      <c r="C139" s="171" t="s">
        <v>137</v>
      </c>
      <c r="D139" s="173" t="s">
        <v>12</v>
      </c>
      <c r="E139" s="171">
        <v>1</v>
      </c>
      <c r="F139" s="202">
        <f t="shared" si="62"/>
        <v>2838.12</v>
      </c>
      <c r="G139" s="202">
        <f t="shared" si="63"/>
        <v>2957.26</v>
      </c>
      <c r="H139" s="202">
        <f t="shared" si="64"/>
        <v>2944.62</v>
      </c>
      <c r="I139" s="202">
        <f t="shared" si="65"/>
        <v>2992.64</v>
      </c>
      <c r="J139" s="181">
        <v>2964.19</v>
      </c>
      <c r="K139" s="204">
        <f t="shared" si="66"/>
        <v>609</v>
      </c>
      <c r="L139" s="204">
        <f t="shared" si="67"/>
        <v>1070</v>
      </c>
      <c r="M139" s="204">
        <f t="shared" si="68"/>
        <v>959</v>
      </c>
      <c r="N139" s="204">
        <f t="shared" si="69"/>
        <v>1062</v>
      </c>
      <c r="O139" s="180">
        <v>1138</v>
      </c>
      <c r="P139" s="208">
        <f t="shared" si="75"/>
        <v>4.6602955665024632</v>
      </c>
      <c r="Q139" s="208">
        <f t="shared" si="76"/>
        <v>2.7637943925233648</v>
      </c>
      <c r="R139" s="208">
        <f t="shared" si="76"/>
        <v>3.0705109489051092</v>
      </c>
      <c r="S139" s="208">
        <f t="shared" si="76"/>
        <v>2.8179284369114876</v>
      </c>
      <c r="T139" s="208">
        <f t="shared" si="70"/>
        <v>2.6047363796133567</v>
      </c>
      <c r="U139" s="208">
        <f t="shared" si="71"/>
        <v>3.1834531448911561</v>
      </c>
      <c r="V139" s="207" t="str">
        <f t="shared" si="77"/>
        <v>falling</v>
      </c>
      <c r="W139" s="207" t="str">
        <f t="shared" si="78"/>
        <v>rising</v>
      </c>
      <c r="X139" s="207" t="str">
        <f t="shared" si="79"/>
        <v>rising</v>
      </c>
      <c r="Y139" s="207" t="str">
        <f t="shared" si="72"/>
        <v>rising</v>
      </c>
      <c r="Z139" s="207" t="str">
        <f t="shared" si="73"/>
        <v>falling</v>
      </c>
      <c r="AA139" s="207" t="str">
        <f t="shared" si="74"/>
        <v>falling</v>
      </c>
    </row>
    <row r="140" spans="1:27" ht="15" customHeight="1" x14ac:dyDescent="0.3">
      <c r="A140" s="171" t="s">
        <v>603</v>
      </c>
      <c r="B140" s="172" t="s">
        <v>604</v>
      </c>
      <c r="C140" s="171" t="s">
        <v>137</v>
      </c>
      <c r="D140" s="173" t="s">
        <v>12</v>
      </c>
      <c r="E140" s="171">
        <v>1</v>
      </c>
      <c r="F140" s="202">
        <f t="shared" si="62"/>
        <v>2900.64</v>
      </c>
      <c r="G140" s="202">
        <f t="shared" si="63"/>
        <v>2823.96</v>
      </c>
      <c r="H140" s="202">
        <f t="shared" si="64"/>
        <v>2919.48</v>
      </c>
      <c r="I140" s="202">
        <f t="shared" si="65"/>
        <v>2912.98</v>
      </c>
      <c r="J140" s="181">
        <v>3149.02</v>
      </c>
      <c r="K140" s="204">
        <f t="shared" si="66"/>
        <v>364</v>
      </c>
      <c r="L140" s="204">
        <f t="shared" si="67"/>
        <v>603</v>
      </c>
      <c r="M140" s="204">
        <f t="shared" si="68"/>
        <v>512</v>
      </c>
      <c r="N140" s="204">
        <f t="shared" si="69"/>
        <v>533</v>
      </c>
      <c r="O140" s="180">
        <v>595</v>
      </c>
      <c r="P140" s="208">
        <f t="shared" si="75"/>
        <v>7.9687912087912087</v>
      </c>
      <c r="Q140" s="208">
        <f t="shared" si="76"/>
        <v>4.6831840796019897</v>
      </c>
      <c r="R140" s="208">
        <f t="shared" si="76"/>
        <v>5.702109375</v>
      </c>
      <c r="S140" s="208">
        <f t="shared" si="76"/>
        <v>5.4652532833020642</v>
      </c>
      <c r="T140" s="208">
        <f t="shared" si="70"/>
        <v>5.292470588235294</v>
      </c>
      <c r="U140" s="208">
        <f t="shared" si="71"/>
        <v>5.8223617069861113</v>
      </c>
      <c r="V140" s="207" t="str">
        <f t="shared" si="77"/>
        <v>falling</v>
      </c>
      <c r="W140" s="207" t="str">
        <f t="shared" si="78"/>
        <v>rising</v>
      </c>
      <c r="X140" s="207" t="str">
        <f t="shared" si="79"/>
        <v>rising</v>
      </c>
      <c r="Y140" s="207" t="str">
        <f t="shared" si="72"/>
        <v>rising</v>
      </c>
      <c r="Z140" s="207" t="str">
        <f t="shared" si="73"/>
        <v>falling</v>
      </c>
      <c r="AA140" s="207" t="str">
        <f t="shared" si="74"/>
        <v>falling</v>
      </c>
    </row>
    <row r="141" spans="1:27" ht="15" customHeight="1" x14ac:dyDescent="0.3">
      <c r="A141" s="178" t="s">
        <v>609</v>
      </c>
      <c r="B141" s="179" t="s">
        <v>9</v>
      </c>
      <c r="C141" s="178" t="s">
        <v>27</v>
      </c>
      <c r="D141" s="173" t="s">
        <v>12</v>
      </c>
      <c r="E141" s="171">
        <v>3</v>
      </c>
      <c r="F141" s="202">
        <f t="shared" si="62"/>
        <v>15260.02</v>
      </c>
      <c r="G141" s="202">
        <f t="shared" si="63"/>
        <v>13400.86</v>
      </c>
      <c r="H141" s="202">
        <f t="shared" si="64"/>
        <v>12216.44</v>
      </c>
      <c r="I141" s="202">
        <f t="shared" si="65"/>
        <v>10580.72</v>
      </c>
      <c r="J141" s="181">
        <v>9440.65</v>
      </c>
      <c r="K141" s="204">
        <f t="shared" si="66"/>
        <v>477</v>
      </c>
      <c r="L141" s="204">
        <f t="shared" si="67"/>
        <v>704</v>
      </c>
      <c r="M141" s="204">
        <f t="shared" si="68"/>
        <v>605</v>
      </c>
      <c r="N141" s="204">
        <f t="shared" si="69"/>
        <v>535</v>
      </c>
      <c r="O141" s="186">
        <v>660</v>
      </c>
      <c r="P141" s="208">
        <f t="shared" si="75"/>
        <v>31.991656184486374</v>
      </c>
      <c r="Q141" s="208">
        <f t="shared" si="76"/>
        <v>19.0353125</v>
      </c>
      <c r="R141" s="208">
        <f t="shared" si="76"/>
        <v>20.192462809917355</v>
      </c>
      <c r="S141" s="208">
        <f t="shared" si="76"/>
        <v>19.77704672897196</v>
      </c>
      <c r="T141" s="208">
        <f t="shared" si="70"/>
        <v>14.30401515151515</v>
      </c>
      <c r="U141" s="208">
        <f t="shared" si="71"/>
        <v>21.060098674978171</v>
      </c>
      <c r="V141" s="207" t="str">
        <f t="shared" si="77"/>
        <v>falling</v>
      </c>
      <c r="W141" s="207" t="str">
        <f t="shared" si="78"/>
        <v>falling</v>
      </c>
      <c r="X141" s="207" t="str">
        <f t="shared" si="79"/>
        <v>rising</v>
      </c>
      <c r="Y141" s="207" t="str">
        <f t="shared" si="72"/>
        <v>rising</v>
      </c>
      <c r="Z141" s="207" t="str">
        <f t="shared" si="73"/>
        <v>falling</v>
      </c>
      <c r="AA141" s="207" t="str">
        <f t="shared" si="74"/>
        <v>falling</v>
      </c>
    </row>
    <row r="142" spans="1:27" ht="15" customHeight="1" x14ac:dyDescent="0.3">
      <c r="A142" s="178" t="s">
        <v>615</v>
      </c>
      <c r="B142" s="179" t="s">
        <v>616</v>
      </c>
      <c r="C142" s="178" t="s">
        <v>27</v>
      </c>
      <c r="D142" s="173" t="s">
        <v>12</v>
      </c>
      <c r="E142" s="171">
        <v>1</v>
      </c>
      <c r="F142" s="202">
        <f t="shared" si="62"/>
        <v>5527.78</v>
      </c>
      <c r="G142" s="202">
        <f t="shared" si="63"/>
        <v>5541.53</v>
      </c>
      <c r="H142" s="202">
        <f t="shared" si="64"/>
        <v>5587.74</v>
      </c>
      <c r="I142" s="202">
        <f t="shared" si="65"/>
        <v>5500.78</v>
      </c>
      <c r="J142" s="181">
        <v>5724</v>
      </c>
      <c r="K142" s="204">
        <f t="shared" si="66"/>
        <v>450</v>
      </c>
      <c r="L142" s="204">
        <f t="shared" si="67"/>
        <v>553</v>
      </c>
      <c r="M142" s="204">
        <f t="shared" si="68"/>
        <v>578</v>
      </c>
      <c r="N142" s="204">
        <f t="shared" si="69"/>
        <v>608</v>
      </c>
      <c r="O142" s="180">
        <v>837</v>
      </c>
      <c r="P142" s="208">
        <f t="shared" si="75"/>
        <v>12.283955555555554</v>
      </c>
      <c r="Q142" s="208">
        <f t="shared" si="76"/>
        <v>10.020849909584086</v>
      </c>
      <c r="R142" s="208">
        <f t="shared" si="76"/>
        <v>9.6673702422145329</v>
      </c>
      <c r="S142" s="208">
        <f t="shared" si="76"/>
        <v>9.0473355263157895</v>
      </c>
      <c r="T142" s="208">
        <f t="shared" si="70"/>
        <v>6.838709677419355</v>
      </c>
      <c r="U142" s="208">
        <f t="shared" si="71"/>
        <v>9.5716441822178631</v>
      </c>
      <c r="V142" s="207" t="str">
        <f t="shared" si="77"/>
        <v>rising</v>
      </c>
      <c r="W142" s="207" t="str">
        <f t="shared" si="78"/>
        <v>rising</v>
      </c>
      <c r="X142" s="207" t="str">
        <f t="shared" si="79"/>
        <v>rising</v>
      </c>
      <c r="Y142" s="207" t="str">
        <f t="shared" si="72"/>
        <v>falling</v>
      </c>
      <c r="Z142" s="207" t="str">
        <f t="shared" si="73"/>
        <v>falling</v>
      </c>
      <c r="AA142" s="207" t="str">
        <f t="shared" si="74"/>
        <v>falling</v>
      </c>
    </row>
    <row r="143" spans="1:27" ht="15" customHeight="1" x14ac:dyDescent="0.3">
      <c r="A143" s="178" t="s">
        <v>617</v>
      </c>
      <c r="B143" s="179" t="s">
        <v>618</v>
      </c>
      <c r="C143" s="178" t="s">
        <v>27</v>
      </c>
      <c r="D143" s="173" t="s">
        <v>12</v>
      </c>
      <c r="E143" s="171">
        <v>1</v>
      </c>
      <c r="F143" s="202">
        <f t="shared" si="62"/>
        <v>6475.02</v>
      </c>
      <c r="G143" s="202">
        <f t="shared" si="63"/>
        <v>6943.25</v>
      </c>
      <c r="H143" s="202">
        <f t="shared" si="64"/>
        <v>7476.29</v>
      </c>
      <c r="I143" s="202">
        <f t="shared" si="65"/>
        <v>7778.65</v>
      </c>
      <c r="J143" s="181">
        <v>7490.23</v>
      </c>
      <c r="K143" s="204">
        <f t="shared" si="66"/>
        <v>276</v>
      </c>
      <c r="L143" s="204">
        <f t="shared" si="67"/>
        <v>316</v>
      </c>
      <c r="M143" s="204">
        <f t="shared" si="68"/>
        <v>351</v>
      </c>
      <c r="N143" s="204">
        <f t="shared" si="69"/>
        <v>402</v>
      </c>
      <c r="O143" s="180">
        <v>470</v>
      </c>
      <c r="P143" s="208">
        <f t="shared" si="75"/>
        <v>23.460217391304351</v>
      </c>
      <c r="Q143" s="208">
        <f t="shared" si="76"/>
        <v>21.972310126582279</v>
      </c>
      <c r="R143" s="208">
        <f t="shared" si="76"/>
        <v>21.29997150997151</v>
      </c>
      <c r="S143" s="208">
        <f t="shared" si="76"/>
        <v>19.349875621890547</v>
      </c>
      <c r="T143" s="208">
        <f t="shared" si="70"/>
        <v>15.936659574468084</v>
      </c>
      <c r="U143" s="208">
        <f t="shared" si="71"/>
        <v>20.403806844843352</v>
      </c>
      <c r="V143" s="207" t="str">
        <f t="shared" si="77"/>
        <v>rising</v>
      </c>
      <c r="W143" s="207" t="str">
        <f t="shared" si="78"/>
        <v>rising</v>
      </c>
      <c r="X143" s="207" t="str">
        <f t="shared" si="79"/>
        <v>rising</v>
      </c>
      <c r="Y143" s="207" t="str">
        <f t="shared" si="72"/>
        <v>falling</v>
      </c>
      <c r="Z143" s="207" t="str">
        <f t="shared" si="73"/>
        <v>falling</v>
      </c>
      <c r="AA143" s="207" t="str">
        <f t="shared" si="74"/>
        <v>falling</v>
      </c>
    </row>
    <row r="144" spans="1:27" ht="15" customHeight="1" x14ac:dyDescent="0.3">
      <c r="A144" s="178" t="s">
        <v>621</v>
      </c>
      <c r="B144" s="179" t="s">
        <v>622</v>
      </c>
      <c r="C144" s="178" t="s">
        <v>27</v>
      </c>
      <c r="D144" s="173" t="s">
        <v>12</v>
      </c>
      <c r="E144" s="171">
        <v>1</v>
      </c>
      <c r="F144" s="202">
        <f t="shared" si="62"/>
        <v>4984.75</v>
      </c>
      <c r="G144" s="202">
        <f t="shared" si="63"/>
        <v>5394.37</v>
      </c>
      <c r="H144" s="202">
        <f t="shared" si="64"/>
        <v>5837.42</v>
      </c>
      <c r="I144" s="202">
        <f t="shared" si="65"/>
        <v>6101.81</v>
      </c>
      <c r="J144" s="181">
        <v>6363.76</v>
      </c>
      <c r="K144" s="204">
        <f t="shared" si="66"/>
        <v>1177</v>
      </c>
      <c r="L144" s="204">
        <f t="shared" si="67"/>
        <v>956</v>
      </c>
      <c r="M144" s="204">
        <f t="shared" si="68"/>
        <v>976</v>
      </c>
      <c r="N144" s="204">
        <f t="shared" si="69"/>
        <v>521</v>
      </c>
      <c r="O144" s="182">
        <v>588</v>
      </c>
      <c r="P144" s="208">
        <f t="shared" si="75"/>
        <v>4.2351316907391672</v>
      </c>
      <c r="Q144" s="208">
        <f t="shared" si="76"/>
        <v>5.6426464435146446</v>
      </c>
      <c r="R144" s="208">
        <f t="shared" si="76"/>
        <v>5.9809631147540987</v>
      </c>
      <c r="S144" s="208">
        <f t="shared" si="76"/>
        <v>11.711727447216891</v>
      </c>
      <c r="T144" s="208">
        <f t="shared" si="70"/>
        <v>10.822721088435374</v>
      </c>
      <c r="U144" s="208">
        <f t="shared" si="71"/>
        <v>7.6786379569320342</v>
      </c>
      <c r="V144" s="207" t="str">
        <f t="shared" si="77"/>
        <v>rising</v>
      </c>
      <c r="W144" s="207" t="str">
        <f t="shared" si="78"/>
        <v>falling</v>
      </c>
      <c r="X144" s="207" t="str">
        <f t="shared" si="79"/>
        <v>rising</v>
      </c>
      <c r="Y144" s="207" t="str">
        <f t="shared" si="72"/>
        <v>rising</v>
      </c>
      <c r="Z144" s="207" t="str">
        <f t="shared" si="73"/>
        <v>rising</v>
      </c>
      <c r="AA144" s="207" t="str">
        <f t="shared" si="74"/>
        <v>falling</v>
      </c>
    </row>
    <row r="145" spans="1:27" ht="15" customHeight="1" x14ac:dyDescent="0.3">
      <c r="A145" s="178" t="s">
        <v>627</v>
      </c>
      <c r="B145" s="179" t="s">
        <v>628</v>
      </c>
      <c r="C145" s="178" t="s">
        <v>27</v>
      </c>
      <c r="D145" s="173" t="s">
        <v>12</v>
      </c>
      <c r="E145" s="171">
        <v>1</v>
      </c>
      <c r="F145" s="202">
        <f t="shared" si="62"/>
        <v>7567.63</v>
      </c>
      <c r="G145" s="202">
        <f t="shared" si="63"/>
        <v>8078.23</v>
      </c>
      <c r="H145" s="202">
        <f t="shared" si="64"/>
        <v>8576.3799999999992</v>
      </c>
      <c r="I145" s="202">
        <f t="shared" si="65"/>
        <v>8838.92</v>
      </c>
      <c r="J145" s="181">
        <v>8339.1299999999992</v>
      </c>
      <c r="K145" s="204">
        <f t="shared" si="66"/>
        <v>322</v>
      </c>
      <c r="L145" s="204">
        <f t="shared" si="67"/>
        <v>425</v>
      </c>
      <c r="M145" s="204">
        <f t="shared" si="68"/>
        <v>478</v>
      </c>
      <c r="N145" s="204">
        <f t="shared" si="69"/>
        <v>483</v>
      </c>
      <c r="O145" s="182">
        <v>337</v>
      </c>
      <c r="P145" s="208">
        <f t="shared" si="75"/>
        <v>23.501956521739132</v>
      </c>
      <c r="Q145" s="208">
        <f t="shared" si="76"/>
        <v>19.0076</v>
      </c>
      <c r="R145" s="208">
        <f t="shared" si="76"/>
        <v>17.942217573221754</v>
      </c>
      <c r="S145" s="208">
        <f t="shared" si="76"/>
        <v>18.300041407867496</v>
      </c>
      <c r="T145" s="208">
        <f t="shared" si="70"/>
        <v>24.745192878338276</v>
      </c>
      <c r="U145" s="208">
        <f t="shared" si="71"/>
        <v>20.699401676233329</v>
      </c>
      <c r="V145" s="207" t="str">
        <f t="shared" si="77"/>
        <v>rising</v>
      </c>
      <c r="W145" s="207" t="str">
        <f t="shared" si="78"/>
        <v>rising</v>
      </c>
      <c r="X145" s="207" t="str">
        <f t="shared" si="79"/>
        <v>falling</v>
      </c>
      <c r="Y145" s="207" t="str">
        <f t="shared" si="72"/>
        <v>falling</v>
      </c>
      <c r="Z145" s="207" t="str">
        <f t="shared" si="73"/>
        <v>rising</v>
      </c>
      <c r="AA145" s="207" t="str">
        <f t="shared" si="74"/>
        <v>rising</v>
      </c>
    </row>
    <row r="146" spans="1:27" ht="15" customHeight="1" x14ac:dyDescent="0.3">
      <c r="A146" s="171" t="s">
        <v>629</v>
      </c>
      <c r="B146" s="172" t="s">
        <v>630</v>
      </c>
      <c r="C146" s="171" t="s">
        <v>536</v>
      </c>
      <c r="D146" s="173" t="s">
        <v>12</v>
      </c>
      <c r="E146" s="171">
        <v>1</v>
      </c>
      <c r="F146" s="202">
        <f t="shared" si="62"/>
        <v>879.23</v>
      </c>
      <c r="G146" s="202">
        <f t="shared" si="63"/>
        <v>1063.32</v>
      </c>
      <c r="H146" s="202">
        <f t="shared" si="64"/>
        <v>1071.23</v>
      </c>
      <c r="I146" s="202">
        <f t="shared" si="65"/>
        <v>1410.94</v>
      </c>
      <c r="J146" s="181">
        <v>1331.06</v>
      </c>
      <c r="K146" s="204">
        <f t="shared" si="66"/>
        <v>51</v>
      </c>
      <c r="L146" s="204">
        <f t="shared" si="67"/>
        <v>40</v>
      </c>
      <c r="M146" s="204">
        <f t="shared" si="68"/>
        <v>52</v>
      </c>
      <c r="N146" s="204">
        <f t="shared" si="69"/>
        <v>37</v>
      </c>
      <c r="O146" s="182">
        <v>38</v>
      </c>
      <c r="P146" s="208">
        <f t="shared" si="75"/>
        <v>17.239803921568626</v>
      </c>
      <c r="Q146" s="208">
        <f t="shared" si="76"/>
        <v>26.582999999999998</v>
      </c>
      <c r="R146" s="208">
        <f t="shared" si="76"/>
        <v>20.600576923076922</v>
      </c>
      <c r="S146" s="208">
        <f t="shared" si="76"/>
        <v>38.133513513513513</v>
      </c>
      <c r="T146" s="208">
        <f t="shared" si="70"/>
        <v>35.027894736842107</v>
      </c>
      <c r="U146" s="208">
        <f t="shared" si="71"/>
        <v>27.516957819000236</v>
      </c>
      <c r="V146" s="207" t="str">
        <f t="shared" si="77"/>
        <v>rising</v>
      </c>
      <c r="W146" s="207" t="str">
        <f t="shared" si="78"/>
        <v>falling</v>
      </c>
      <c r="X146" s="207" t="str">
        <f t="shared" si="79"/>
        <v>rising</v>
      </c>
      <c r="Y146" s="207" t="str">
        <f t="shared" si="72"/>
        <v>falling</v>
      </c>
      <c r="Z146" s="207" t="str">
        <f t="shared" si="73"/>
        <v>rising</v>
      </c>
      <c r="AA146" s="207" t="str">
        <f t="shared" si="74"/>
        <v>falling</v>
      </c>
    </row>
    <row r="147" spans="1:27" ht="15" customHeight="1" x14ac:dyDescent="0.3">
      <c r="A147" s="171" t="s">
        <v>633</v>
      </c>
      <c r="B147" s="172" t="s">
        <v>634</v>
      </c>
      <c r="C147" s="171" t="s">
        <v>635</v>
      </c>
      <c r="D147" s="173" t="s">
        <v>12</v>
      </c>
      <c r="E147" s="171">
        <v>1</v>
      </c>
      <c r="F147" s="202">
        <f t="shared" si="62"/>
        <v>1073.22</v>
      </c>
      <c r="G147" s="202">
        <f t="shared" si="63"/>
        <v>1229.71</v>
      </c>
      <c r="H147" s="202">
        <f t="shared" si="64"/>
        <v>1263.44</v>
      </c>
      <c r="I147" s="202">
        <f t="shared" si="65"/>
        <v>1574.93</v>
      </c>
      <c r="J147" s="181">
        <v>1461.13</v>
      </c>
      <c r="K147" s="204">
        <f t="shared" si="66"/>
        <v>5536</v>
      </c>
      <c r="L147" s="204">
        <f t="shared" si="67"/>
        <v>6551</v>
      </c>
      <c r="M147" s="204">
        <f t="shared" si="68"/>
        <v>5943</v>
      </c>
      <c r="N147" s="204">
        <f t="shared" si="69"/>
        <v>6455</v>
      </c>
      <c r="O147" s="182">
        <v>8148</v>
      </c>
      <c r="P147" s="208">
        <f t="shared" si="75"/>
        <v>0.19386199421965319</v>
      </c>
      <c r="Q147" s="208">
        <f t="shared" si="76"/>
        <v>0.18771332620973899</v>
      </c>
      <c r="R147" s="208">
        <f t="shared" si="76"/>
        <v>0.21259296651522802</v>
      </c>
      <c r="S147" s="208">
        <f t="shared" si="76"/>
        <v>0.24398605731990705</v>
      </c>
      <c r="T147" s="208">
        <f t="shared" si="70"/>
        <v>0.17932376043200787</v>
      </c>
      <c r="U147" s="208">
        <f t="shared" si="71"/>
        <v>0.20349562093930701</v>
      </c>
      <c r="V147" s="207" t="str">
        <f t="shared" si="77"/>
        <v>falling</v>
      </c>
      <c r="W147" s="207" t="str">
        <f t="shared" si="78"/>
        <v>rising</v>
      </c>
      <c r="X147" s="207" t="str">
        <f t="shared" si="79"/>
        <v>rising</v>
      </c>
      <c r="Y147" s="207" t="str">
        <f t="shared" si="72"/>
        <v>rising</v>
      </c>
      <c r="Z147" s="207" t="str">
        <f t="shared" si="73"/>
        <v>rising</v>
      </c>
      <c r="AA147" s="207" t="str">
        <f t="shared" si="74"/>
        <v>falling</v>
      </c>
    </row>
    <row r="148" spans="1:27" ht="15" customHeight="1" x14ac:dyDescent="0.3">
      <c r="A148" s="171" t="s">
        <v>636</v>
      </c>
      <c r="B148" s="172" t="s">
        <v>637</v>
      </c>
      <c r="C148" s="171" t="s">
        <v>137</v>
      </c>
      <c r="D148" s="173" t="s">
        <v>12</v>
      </c>
      <c r="E148" s="171">
        <v>1</v>
      </c>
      <c r="F148" s="202">
        <f t="shared" si="62"/>
        <v>1527.58</v>
      </c>
      <c r="G148" s="202">
        <f t="shared" si="63"/>
        <v>1557.07</v>
      </c>
      <c r="H148" s="202">
        <f t="shared" si="64"/>
        <v>1681.79</v>
      </c>
      <c r="I148" s="202">
        <f t="shared" si="65"/>
        <v>1890.47</v>
      </c>
      <c r="J148" s="181">
        <v>2120.14</v>
      </c>
      <c r="K148" s="204">
        <f t="shared" si="66"/>
        <v>561</v>
      </c>
      <c r="L148" s="204">
        <f t="shared" si="67"/>
        <v>904</v>
      </c>
      <c r="M148" s="204">
        <f t="shared" si="68"/>
        <v>871</v>
      </c>
      <c r="N148" s="204">
        <f t="shared" si="69"/>
        <v>1042</v>
      </c>
      <c r="O148" s="182">
        <v>949</v>
      </c>
      <c r="P148" s="208">
        <f t="shared" si="75"/>
        <v>2.7229590017825309</v>
      </c>
      <c r="Q148" s="208">
        <f t="shared" si="76"/>
        <v>1.7224225663716815</v>
      </c>
      <c r="R148" s="208">
        <f t="shared" si="76"/>
        <v>1.9308725602755452</v>
      </c>
      <c r="S148" s="208">
        <f t="shared" si="76"/>
        <v>1.8142706333973129</v>
      </c>
      <c r="T148" s="208">
        <f t="shared" si="70"/>
        <v>2.2340779768177028</v>
      </c>
      <c r="U148" s="208">
        <f t="shared" si="71"/>
        <v>2.084920547728955</v>
      </c>
      <c r="V148" s="207" t="str">
        <f t="shared" si="77"/>
        <v>falling</v>
      </c>
      <c r="W148" s="207" t="str">
        <f t="shared" si="78"/>
        <v>rising</v>
      </c>
      <c r="X148" s="207" t="str">
        <f t="shared" si="79"/>
        <v>falling</v>
      </c>
      <c r="Y148" s="207" t="str">
        <f t="shared" si="72"/>
        <v>rising</v>
      </c>
      <c r="Z148" s="207" t="str">
        <f t="shared" si="73"/>
        <v>falling</v>
      </c>
      <c r="AA148" s="207" t="str">
        <f t="shared" si="74"/>
        <v>rising</v>
      </c>
    </row>
    <row r="149" spans="1:27" ht="15" customHeight="1" x14ac:dyDescent="0.3">
      <c r="A149" s="171" t="s">
        <v>638</v>
      </c>
      <c r="B149" s="172" t="s">
        <v>639</v>
      </c>
      <c r="C149" s="171" t="s">
        <v>137</v>
      </c>
      <c r="D149" s="173" t="s">
        <v>12</v>
      </c>
      <c r="E149" s="171">
        <v>1</v>
      </c>
      <c r="F149" s="202">
        <f t="shared" si="62"/>
        <v>1596</v>
      </c>
      <c r="G149" s="202">
        <f t="shared" si="63"/>
        <v>1652.62</v>
      </c>
      <c r="H149" s="202">
        <f t="shared" si="64"/>
        <v>1809.86</v>
      </c>
      <c r="I149" s="202">
        <f t="shared" si="65"/>
        <v>1811.99</v>
      </c>
      <c r="J149" s="181">
        <v>1827.01</v>
      </c>
      <c r="K149" s="204">
        <f t="shared" si="66"/>
        <v>170</v>
      </c>
      <c r="L149" s="204">
        <f t="shared" si="67"/>
        <v>372</v>
      </c>
      <c r="M149" s="204">
        <f t="shared" si="68"/>
        <v>422</v>
      </c>
      <c r="N149" s="204">
        <f t="shared" si="69"/>
        <v>355</v>
      </c>
      <c r="O149" s="182">
        <v>337</v>
      </c>
      <c r="P149" s="208">
        <f t="shared" si="75"/>
        <v>9.3882352941176475</v>
      </c>
      <c r="Q149" s="208">
        <f t="shared" si="76"/>
        <v>4.44252688172043</v>
      </c>
      <c r="R149" s="208">
        <f t="shared" si="76"/>
        <v>4.2887677725118483</v>
      </c>
      <c r="S149" s="208">
        <f t="shared" si="76"/>
        <v>5.1041971830985915</v>
      </c>
      <c r="T149" s="208">
        <f t="shared" si="70"/>
        <v>5.4213946587537087</v>
      </c>
      <c r="U149" s="208">
        <f t="shared" si="71"/>
        <v>5.7290243580404461</v>
      </c>
      <c r="V149" s="207" t="str">
        <f t="shared" si="77"/>
        <v>rising</v>
      </c>
      <c r="W149" s="207" t="str">
        <f t="shared" si="78"/>
        <v>falling</v>
      </c>
      <c r="X149" s="207" t="str">
        <f t="shared" si="79"/>
        <v>falling</v>
      </c>
      <c r="Y149" s="207" t="str">
        <f t="shared" si="72"/>
        <v>falling</v>
      </c>
      <c r="Z149" s="207" t="str">
        <f t="shared" si="73"/>
        <v>rising</v>
      </c>
      <c r="AA149" s="207" t="str">
        <f t="shared" si="74"/>
        <v>rising</v>
      </c>
    </row>
    <row r="150" spans="1:27" ht="15" customHeight="1" x14ac:dyDescent="0.3">
      <c r="A150" s="171" t="s">
        <v>640</v>
      </c>
      <c r="B150" s="182" t="s">
        <v>641</v>
      </c>
      <c r="C150" s="171" t="s">
        <v>642</v>
      </c>
      <c r="D150" s="173" t="s">
        <v>12</v>
      </c>
      <c r="E150" s="171">
        <v>1</v>
      </c>
      <c r="F150" s="202">
        <f t="shared" si="62"/>
        <v>1040</v>
      </c>
      <c r="G150" s="202">
        <f t="shared" si="63"/>
        <v>1511.38</v>
      </c>
      <c r="H150" s="202">
        <f t="shared" si="64"/>
        <v>1472.22</v>
      </c>
      <c r="I150" s="202">
        <f t="shared" si="65"/>
        <v>1851.58</v>
      </c>
      <c r="J150" s="181">
        <v>1851.16</v>
      </c>
      <c r="K150" s="204">
        <f t="shared" si="66"/>
        <v>50</v>
      </c>
      <c r="L150" s="204">
        <f t="shared" si="67"/>
        <v>67</v>
      </c>
      <c r="M150" s="204">
        <f t="shared" si="68"/>
        <v>128</v>
      </c>
      <c r="N150" s="204">
        <f t="shared" si="69"/>
        <v>204</v>
      </c>
      <c r="O150" s="182">
        <v>163</v>
      </c>
      <c r="P150" s="208">
        <f t="shared" si="75"/>
        <v>20.8</v>
      </c>
      <c r="Q150" s="208">
        <f t="shared" si="76"/>
        <v>22.557910447761195</v>
      </c>
      <c r="R150" s="208">
        <f t="shared" si="76"/>
        <v>11.50171875</v>
      </c>
      <c r="S150" s="208">
        <f t="shared" si="76"/>
        <v>9.0763725490196077</v>
      </c>
      <c r="T150" s="208">
        <f t="shared" si="70"/>
        <v>11.356809815950921</v>
      </c>
      <c r="U150" s="208">
        <f t="shared" si="71"/>
        <v>15.058562312546346</v>
      </c>
      <c r="V150" s="207" t="str">
        <f t="shared" si="77"/>
        <v>rising</v>
      </c>
      <c r="W150" s="207" t="str">
        <f t="shared" si="78"/>
        <v>rising</v>
      </c>
      <c r="X150" s="207" t="str">
        <f t="shared" si="79"/>
        <v>falling</v>
      </c>
      <c r="Y150" s="207" t="str">
        <f t="shared" si="72"/>
        <v>falling</v>
      </c>
      <c r="Z150" s="207" t="str">
        <f t="shared" si="73"/>
        <v>falling</v>
      </c>
      <c r="AA150" s="207" t="str">
        <f t="shared" si="74"/>
        <v>rising</v>
      </c>
    </row>
    <row r="151" spans="1:27" ht="15" customHeight="1" x14ac:dyDescent="0.3">
      <c r="A151" s="171" t="s">
        <v>647</v>
      </c>
      <c r="B151" s="172" t="s">
        <v>648</v>
      </c>
      <c r="C151" s="171" t="s">
        <v>536</v>
      </c>
      <c r="D151" s="173" t="s">
        <v>12</v>
      </c>
      <c r="E151" s="171">
        <v>1</v>
      </c>
      <c r="F151" s="202">
        <f t="shared" si="62"/>
        <v>113.01</v>
      </c>
      <c r="G151" s="202">
        <f t="shared" si="63"/>
        <v>127.43</v>
      </c>
      <c r="H151" s="202">
        <f t="shared" si="64"/>
        <v>128.78</v>
      </c>
      <c r="I151" s="202">
        <f t="shared" si="65"/>
        <v>169.99</v>
      </c>
      <c r="J151" s="181">
        <v>158.78</v>
      </c>
      <c r="K151" s="204">
        <f t="shared" si="66"/>
        <v>5</v>
      </c>
      <c r="L151" s="204">
        <f t="shared" si="67"/>
        <v>23</v>
      </c>
      <c r="M151" s="204">
        <f t="shared" si="68"/>
        <v>4</v>
      </c>
      <c r="N151" s="204">
        <f t="shared" si="69"/>
        <v>35</v>
      </c>
      <c r="O151" s="180">
        <v>2</v>
      </c>
      <c r="P151" s="208">
        <f t="shared" si="75"/>
        <v>22.602</v>
      </c>
      <c r="Q151" s="208">
        <f t="shared" si="76"/>
        <v>5.5404347826086964</v>
      </c>
      <c r="R151" s="208">
        <f t="shared" si="76"/>
        <v>32.195</v>
      </c>
      <c r="S151" s="208">
        <f t="shared" si="76"/>
        <v>4.8568571428571428</v>
      </c>
      <c r="T151" s="208">
        <f t="shared" si="70"/>
        <v>79.39</v>
      </c>
      <c r="U151" s="208">
        <f t="shared" si="71"/>
        <v>28.916858385093168</v>
      </c>
      <c r="V151" s="207" t="str">
        <f t="shared" si="77"/>
        <v>falling</v>
      </c>
      <c r="W151" s="207" t="str">
        <f t="shared" si="78"/>
        <v>rising</v>
      </c>
      <c r="X151" s="207" t="str">
        <f t="shared" si="79"/>
        <v>falling</v>
      </c>
      <c r="Y151" s="207" t="str">
        <f t="shared" si="72"/>
        <v>rising</v>
      </c>
      <c r="Z151" s="207" t="str">
        <f t="shared" si="73"/>
        <v>falling</v>
      </c>
      <c r="AA151" s="207" t="str">
        <f t="shared" si="74"/>
        <v>rising</v>
      </c>
    </row>
    <row r="152" spans="1:27" ht="15" customHeight="1" x14ac:dyDescent="0.3">
      <c r="A152" s="171" t="s">
        <v>649</v>
      </c>
      <c r="B152" s="172" t="s">
        <v>650</v>
      </c>
      <c r="C152" s="171" t="s">
        <v>514</v>
      </c>
      <c r="D152" s="173" t="s">
        <v>12</v>
      </c>
      <c r="E152" s="171">
        <v>1</v>
      </c>
      <c r="F152" s="202">
        <f t="shared" si="62"/>
        <v>253.73</v>
      </c>
      <c r="G152" s="202">
        <f t="shared" si="63"/>
        <v>291.39999999999998</v>
      </c>
      <c r="H152" s="202">
        <f t="shared" si="64"/>
        <v>403.16</v>
      </c>
      <c r="I152" s="202">
        <f t="shared" si="65"/>
        <v>512.84</v>
      </c>
      <c r="J152" s="181">
        <v>494.5</v>
      </c>
      <c r="K152" s="204">
        <f t="shared" si="66"/>
        <v>35</v>
      </c>
      <c r="L152" s="204">
        <f t="shared" si="67"/>
        <v>47</v>
      </c>
      <c r="M152" s="204">
        <f t="shared" si="68"/>
        <v>33</v>
      </c>
      <c r="N152" s="204">
        <f t="shared" si="69"/>
        <v>38</v>
      </c>
      <c r="O152" s="182">
        <v>41</v>
      </c>
      <c r="P152" s="208">
        <f t="shared" si="75"/>
        <v>7.2494285714285711</v>
      </c>
      <c r="Q152" s="208">
        <f t="shared" si="76"/>
        <v>6.1999999999999993</v>
      </c>
      <c r="R152" s="208">
        <f t="shared" si="76"/>
        <v>12.216969696969699</v>
      </c>
      <c r="S152" s="208">
        <f t="shared" si="76"/>
        <v>13.495789473684212</v>
      </c>
      <c r="T152" s="208">
        <f t="shared" si="70"/>
        <v>12.060975609756097</v>
      </c>
      <c r="U152" s="208">
        <f t="shared" si="71"/>
        <v>10.244632670367716</v>
      </c>
      <c r="V152" s="207" t="str">
        <f t="shared" si="77"/>
        <v>falling</v>
      </c>
      <c r="W152" s="207" t="str">
        <f t="shared" si="78"/>
        <v>rising</v>
      </c>
      <c r="X152" s="207" t="str">
        <f t="shared" si="79"/>
        <v>rising</v>
      </c>
      <c r="Y152" s="207" t="str">
        <f t="shared" si="72"/>
        <v>rising</v>
      </c>
      <c r="Z152" s="207" t="str">
        <f t="shared" si="73"/>
        <v>rising</v>
      </c>
      <c r="AA152" s="207" t="str">
        <f t="shared" si="74"/>
        <v>falling</v>
      </c>
    </row>
    <row r="153" spans="1:27" ht="15" customHeight="1" x14ac:dyDescent="0.3">
      <c r="A153" s="178" t="s">
        <v>651</v>
      </c>
      <c r="B153" s="179" t="s">
        <v>652</v>
      </c>
      <c r="C153" s="178" t="s">
        <v>27</v>
      </c>
      <c r="D153" s="173" t="s">
        <v>12</v>
      </c>
      <c r="E153" s="171">
        <v>1</v>
      </c>
      <c r="F153" s="202">
        <f t="shared" si="62"/>
        <v>2169.2800000000002</v>
      </c>
      <c r="G153" s="202">
        <f t="shared" si="63"/>
        <v>2315.04</v>
      </c>
      <c r="H153" s="202">
        <f t="shared" si="64"/>
        <v>2469.56</v>
      </c>
      <c r="I153" s="202">
        <f t="shared" si="65"/>
        <v>2556.91</v>
      </c>
      <c r="J153" s="181">
        <v>2679.1499999999996</v>
      </c>
      <c r="K153" s="204">
        <f t="shared" si="66"/>
        <v>268</v>
      </c>
      <c r="L153" s="204">
        <f t="shared" si="67"/>
        <v>247</v>
      </c>
      <c r="M153" s="204">
        <f t="shared" si="68"/>
        <v>159</v>
      </c>
      <c r="N153" s="204">
        <f t="shared" si="69"/>
        <v>154</v>
      </c>
      <c r="O153" s="182">
        <v>195</v>
      </c>
      <c r="P153" s="208">
        <f t="shared" si="75"/>
        <v>8.0943283582089567</v>
      </c>
      <c r="Q153" s="208">
        <f t="shared" si="76"/>
        <v>9.3726315789473684</v>
      </c>
      <c r="R153" s="208">
        <f t="shared" si="76"/>
        <v>15.531823899371069</v>
      </c>
      <c r="S153" s="208">
        <f t="shared" si="76"/>
        <v>16.603311688311688</v>
      </c>
      <c r="T153" s="208">
        <f t="shared" si="70"/>
        <v>13.739230769230767</v>
      </c>
      <c r="U153" s="208">
        <f t="shared" si="71"/>
        <v>12.668265258813971</v>
      </c>
      <c r="V153" s="207" t="str">
        <f t="shared" si="77"/>
        <v>falling</v>
      </c>
      <c r="W153" s="207" t="str">
        <f t="shared" si="78"/>
        <v>falling</v>
      </c>
      <c r="X153" s="207" t="str">
        <f t="shared" si="79"/>
        <v>rising</v>
      </c>
      <c r="Y153" s="207" t="str">
        <f t="shared" si="72"/>
        <v>rising</v>
      </c>
      <c r="Z153" s="207" t="str">
        <f t="shared" si="73"/>
        <v>rising</v>
      </c>
      <c r="AA153" s="207" t="str">
        <f t="shared" si="74"/>
        <v>falling</v>
      </c>
    </row>
    <row r="154" spans="1:27" ht="15" customHeight="1" x14ac:dyDescent="0.3">
      <c r="A154" s="178" t="s">
        <v>654</v>
      </c>
      <c r="B154" s="179" t="s">
        <v>9</v>
      </c>
      <c r="C154" s="178" t="s">
        <v>178</v>
      </c>
      <c r="D154" s="173" t="s">
        <v>12</v>
      </c>
      <c r="E154" s="171">
        <v>40</v>
      </c>
      <c r="F154" s="202">
        <f t="shared" si="62"/>
        <v>24044.83</v>
      </c>
      <c r="G154" s="202">
        <f t="shared" si="63"/>
        <v>24766.19</v>
      </c>
      <c r="H154" s="202">
        <f t="shared" si="64"/>
        <v>25986.67</v>
      </c>
      <c r="I154" s="202">
        <f t="shared" si="65"/>
        <v>26136.67</v>
      </c>
      <c r="J154" s="174">
        <v>26654.400000000001</v>
      </c>
      <c r="K154" s="204">
        <f t="shared" si="66"/>
        <v>34470</v>
      </c>
      <c r="L154" s="204">
        <f t="shared" si="67"/>
        <v>30610</v>
      </c>
      <c r="M154" s="204">
        <f t="shared" si="68"/>
        <v>5377</v>
      </c>
      <c r="N154" s="204">
        <f t="shared" si="69"/>
        <v>33618</v>
      </c>
      <c r="O154" s="182">
        <v>27538</v>
      </c>
      <c r="P154" s="208">
        <f t="shared" si="75"/>
        <v>0.69755816652161307</v>
      </c>
      <c r="Q154" s="208">
        <f t="shared" si="76"/>
        <v>0.80908820646847435</v>
      </c>
      <c r="R154" s="208">
        <f t="shared" si="76"/>
        <v>4.8329310024177046</v>
      </c>
      <c r="S154" s="208">
        <f t="shared" si="76"/>
        <v>0.77746058659051698</v>
      </c>
      <c r="T154" s="208">
        <f t="shared" si="70"/>
        <v>0.9679134287166824</v>
      </c>
      <c r="U154" s="208">
        <f t="shared" si="71"/>
        <v>1.6169902781429983</v>
      </c>
      <c r="V154" s="207" t="str">
        <f t="shared" si="77"/>
        <v>falling</v>
      </c>
      <c r="W154" s="207" t="str">
        <f t="shared" si="78"/>
        <v>rising</v>
      </c>
      <c r="X154" s="207" t="str">
        <f t="shared" si="79"/>
        <v>falling</v>
      </c>
      <c r="Y154" s="207" t="str">
        <f t="shared" si="72"/>
        <v>rising</v>
      </c>
      <c r="Z154" s="207" t="str">
        <f t="shared" si="73"/>
        <v>falling</v>
      </c>
      <c r="AA154" s="207" t="str">
        <f t="shared" si="74"/>
        <v>rising</v>
      </c>
    </row>
    <row r="155" spans="1:27" ht="15" customHeight="1" x14ac:dyDescent="0.3">
      <c r="A155" s="171" t="s">
        <v>657</v>
      </c>
      <c r="B155" s="182" t="s">
        <v>658</v>
      </c>
      <c r="C155" s="171" t="s">
        <v>659</v>
      </c>
      <c r="D155" s="173" t="s">
        <v>12</v>
      </c>
      <c r="E155" s="171">
        <v>1</v>
      </c>
      <c r="F155" s="202">
        <f t="shared" si="62"/>
        <v>6464.06</v>
      </c>
      <c r="G155" s="202">
        <f t="shared" si="63"/>
        <v>6594.81</v>
      </c>
      <c r="H155" s="202">
        <f t="shared" si="64"/>
        <v>6251.72</v>
      </c>
      <c r="I155" s="202">
        <f t="shared" si="65"/>
        <v>10612.68</v>
      </c>
      <c r="J155" s="174">
        <v>10185.799999999999</v>
      </c>
      <c r="K155" s="204">
        <f t="shared" si="66"/>
        <v>7818</v>
      </c>
      <c r="L155" s="204">
        <f t="shared" si="67"/>
        <v>11687</v>
      </c>
      <c r="M155" s="204">
        <f t="shared" si="68"/>
        <v>10629</v>
      </c>
      <c r="N155" s="204">
        <f t="shared" si="69"/>
        <v>10021</v>
      </c>
      <c r="O155" s="184">
        <v>14537</v>
      </c>
      <c r="P155" s="208">
        <f t="shared" si="75"/>
        <v>0.82681760040931185</v>
      </c>
      <c r="Q155" s="208">
        <f t="shared" si="76"/>
        <v>0.56428595875759391</v>
      </c>
      <c r="R155" s="208">
        <f t="shared" si="76"/>
        <v>0.58817574560165586</v>
      </c>
      <c r="S155" s="208">
        <f t="shared" si="76"/>
        <v>1.0590440075840735</v>
      </c>
      <c r="T155" s="208">
        <f t="shared" si="70"/>
        <v>0.70068102084336514</v>
      </c>
      <c r="U155" s="208">
        <f t="shared" si="71"/>
        <v>0.74780086663920009</v>
      </c>
      <c r="V155" s="207" t="str">
        <f t="shared" si="77"/>
        <v>falling</v>
      </c>
      <c r="W155" s="207" t="str">
        <f t="shared" si="78"/>
        <v>falling</v>
      </c>
      <c r="X155" s="207" t="str">
        <f t="shared" si="79"/>
        <v>rising</v>
      </c>
      <c r="Y155" s="207" t="str">
        <f t="shared" si="72"/>
        <v>rising</v>
      </c>
      <c r="Z155" s="207" t="str">
        <f t="shared" si="73"/>
        <v>rising</v>
      </c>
      <c r="AA155" s="207" t="str">
        <f t="shared" si="74"/>
        <v>falling</v>
      </c>
    </row>
    <row r="156" spans="1:27" ht="15" customHeight="1" x14ac:dyDescent="0.3">
      <c r="A156" s="171" t="s">
        <v>661</v>
      </c>
      <c r="B156" s="172" t="s">
        <v>662</v>
      </c>
      <c r="C156" s="171" t="s">
        <v>663</v>
      </c>
      <c r="D156" s="173" t="s">
        <v>12</v>
      </c>
      <c r="E156" s="171">
        <v>1</v>
      </c>
      <c r="F156" s="202">
        <f t="shared" si="62"/>
        <v>476.27</v>
      </c>
      <c r="G156" s="202">
        <f t="shared" si="63"/>
        <v>603.61</v>
      </c>
      <c r="H156" s="202">
        <f t="shared" si="64"/>
        <v>635.4</v>
      </c>
      <c r="I156" s="202">
        <f t="shared" si="65"/>
        <v>814.96</v>
      </c>
      <c r="J156" s="181">
        <v>775.78</v>
      </c>
      <c r="K156" s="204">
        <f t="shared" si="66"/>
        <v>65</v>
      </c>
      <c r="L156" s="204">
        <f t="shared" si="67"/>
        <v>62</v>
      </c>
      <c r="M156" s="204">
        <f t="shared" si="68"/>
        <v>45</v>
      </c>
      <c r="N156" s="204">
        <f t="shared" si="69"/>
        <v>52</v>
      </c>
      <c r="O156" s="182">
        <v>65</v>
      </c>
      <c r="P156" s="208">
        <f t="shared" si="75"/>
        <v>7.327230769230769</v>
      </c>
      <c r="Q156" s="208">
        <f t="shared" si="76"/>
        <v>9.7356451612903232</v>
      </c>
      <c r="R156" s="208">
        <f t="shared" si="76"/>
        <v>14.12</v>
      </c>
      <c r="S156" s="208">
        <f t="shared" si="76"/>
        <v>15.672307692307694</v>
      </c>
      <c r="T156" s="208">
        <f t="shared" si="70"/>
        <v>11.935076923076922</v>
      </c>
      <c r="U156" s="208">
        <f t="shared" si="71"/>
        <v>11.758052109181142</v>
      </c>
      <c r="V156" s="207" t="str">
        <f t="shared" si="77"/>
        <v>falling</v>
      </c>
      <c r="W156" s="207" t="str">
        <f t="shared" si="78"/>
        <v>rising</v>
      </c>
      <c r="X156" s="207" t="str">
        <f t="shared" si="79"/>
        <v>rising</v>
      </c>
      <c r="Y156" s="207" t="str">
        <f t="shared" si="72"/>
        <v>rising</v>
      </c>
      <c r="Z156" s="207" t="str">
        <f t="shared" si="73"/>
        <v>rising</v>
      </c>
      <c r="AA156" s="207" t="str">
        <f t="shared" si="74"/>
        <v>falling</v>
      </c>
    </row>
    <row r="157" spans="1:27" ht="15" customHeight="1" x14ac:dyDescent="0.3">
      <c r="A157" s="171" t="s">
        <v>664</v>
      </c>
      <c r="B157" s="172" t="s">
        <v>665</v>
      </c>
      <c r="C157" s="171" t="s">
        <v>663</v>
      </c>
      <c r="D157" s="173" t="s">
        <v>12</v>
      </c>
      <c r="E157" s="171">
        <v>1</v>
      </c>
      <c r="F157" s="202">
        <f t="shared" si="62"/>
        <v>523.83000000000004</v>
      </c>
      <c r="G157" s="202">
        <f t="shared" si="63"/>
        <v>663.9</v>
      </c>
      <c r="H157" s="202">
        <f t="shared" si="64"/>
        <v>699.19</v>
      </c>
      <c r="I157" s="202">
        <f t="shared" si="65"/>
        <v>896.94</v>
      </c>
      <c r="J157" s="181">
        <v>853.81</v>
      </c>
      <c r="K157" s="204">
        <f t="shared" si="66"/>
        <v>120</v>
      </c>
      <c r="L157" s="204">
        <f t="shared" si="67"/>
        <v>95</v>
      </c>
      <c r="M157" s="204">
        <f t="shared" si="68"/>
        <v>84</v>
      </c>
      <c r="N157" s="204">
        <f t="shared" si="69"/>
        <v>76</v>
      </c>
      <c r="O157" s="182">
        <v>79</v>
      </c>
      <c r="P157" s="208">
        <f t="shared" si="75"/>
        <v>4.3652500000000005</v>
      </c>
      <c r="Q157" s="208">
        <f t="shared" si="76"/>
        <v>6.9884210526315789</v>
      </c>
      <c r="R157" s="208">
        <f t="shared" si="76"/>
        <v>8.3236904761904764</v>
      </c>
      <c r="S157" s="208">
        <f t="shared" si="76"/>
        <v>11.801842105263159</v>
      </c>
      <c r="T157" s="208">
        <f t="shared" si="70"/>
        <v>10.807721518987341</v>
      </c>
      <c r="U157" s="208">
        <f t="shared" si="71"/>
        <v>8.4573850306145104</v>
      </c>
      <c r="V157" s="207" t="str">
        <f t="shared" si="77"/>
        <v>falling</v>
      </c>
      <c r="W157" s="207" t="str">
        <f t="shared" si="78"/>
        <v>falling</v>
      </c>
      <c r="X157" s="207" t="str">
        <f t="shared" si="79"/>
        <v>rising</v>
      </c>
      <c r="Y157" s="207" t="str">
        <f t="shared" si="72"/>
        <v>rising</v>
      </c>
      <c r="Z157" s="207" t="str">
        <f t="shared" si="73"/>
        <v>rising</v>
      </c>
      <c r="AA157" s="207" t="str">
        <f t="shared" si="74"/>
        <v>falling</v>
      </c>
    </row>
    <row r="158" spans="1:27" ht="15" customHeight="1" x14ac:dyDescent="0.3">
      <c r="A158" s="171" t="s">
        <v>666</v>
      </c>
      <c r="B158" s="172" t="s">
        <v>667</v>
      </c>
      <c r="C158" s="171" t="s">
        <v>663</v>
      </c>
      <c r="D158" s="173" t="s">
        <v>12</v>
      </c>
      <c r="E158" s="171">
        <v>1</v>
      </c>
      <c r="F158" s="202">
        <f t="shared" si="62"/>
        <v>583.6</v>
      </c>
      <c r="G158" s="202">
        <f t="shared" si="63"/>
        <v>739.66</v>
      </c>
      <c r="H158" s="202">
        <f t="shared" si="64"/>
        <v>778.5</v>
      </c>
      <c r="I158" s="202">
        <f t="shared" si="65"/>
        <v>998.95</v>
      </c>
      <c r="J158" s="181">
        <v>950.89</v>
      </c>
      <c r="K158" s="204">
        <f t="shared" si="66"/>
        <v>80</v>
      </c>
      <c r="L158" s="204">
        <f t="shared" si="67"/>
        <v>79</v>
      </c>
      <c r="M158" s="204">
        <f t="shared" si="68"/>
        <v>106</v>
      </c>
      <c r="N158" s="204">
        <f t="shared" si="69"/>
        <v>57</v>
      </c>
      <c r="O158" s="182">
        <v>114</v>
      </c>
      <c r="P158" s="208">
        <f t="shared" si="75"/>
        <v>7.2949999999999999</v>
      </c>
      <c r="Q158" s="208">
        <f t="shared" si="76"/>
        <v>9.3627848101265823</v>
      </c>
      <c r="R158" s="208">
        <f t="shared" si="76"/>
        <v>7.3443396226415096</v>
      </c>
      <c r="S158" s="208">
        <f t="shared" si="76"/>
        <v>17.525438596491227</v>
      </c>
      <c r="T158" s="208">
        <f t="shared" si="70"/>
        <v>8.3411403508771933</v>
      </c>
      <c r="U158" s="208">
        <f t="shared" si="71"/>
        <v>9.9737406760273011</v>
      </c>
      <c r="V158" s="207" t="str">
        <f t="shared" si="77"/>
        <v>rising</v>
      </c>
      <c r="W158" s="207" t="str">
        <f t="shared" si="78"/>
        <v>falling</v>
      </c>
      <c r="X158" s="207" t="str">
        <f t="shared" si="79"/>
        <v>rising</v>
      </c>
      <c r="Y158" s="207" t="str">
        <f t="shared" si="72"/>
        <v>falling</v>
      </c>
      <c r="Z158" s="207" t="str">
        <f t="shared" si="73"/>
        <v>rising</v>
      </c>
      <c r="AA158" s="207" t="str">
        <f t="shared" si="74"/>
        <v>falling</v>
      </c>
    </row>
    <row r="159" spans="1:27" ht="15" customHeight="1" x14ac:dyDescent="0.3">
      <c r="A159" s="171" t="s">
        <v>668</v>
      </c>
      <c r="B159" s="172" t="s">
        <v>669</v>
      </c>
      <c r="C159" s="171" t="s">
        <v>663</v>
      </c>
      <c r="D159" s="173" t="s">
        <v>12</v>
      </c>
      <c r="E159" s="171">
        <v>1</v>
      </c>
      <c r="F159" s="202">
        <f t="shared" si="62"/>
        <v>289.23</v>
      </c>
      <c r="G159" s="202">
        <f t="shared" si="63"/>
        <v>366.58</v>
      </c>
      <c r="H159" s="202">
        <f t="shared" si="64"/>
        <v>385.98</v>
      </c>
      <c r="I159" s="202">
        <f t="shared" si="65"/>
        <v>494.96</v>
      </c>
      <c r="J159" s="181">
        <v>470.9</v>
      </c>
      <c r="K159" s="204">
        <f t="shared" si="66"/>
        <v>73</v>
      </c>
      <c r="L159" s="204">
        <f t="shared" si="67"/>
        <v>44</v>
      </c>
      <c r="M159" s="204">
        <f t="shared" si="68"/>
        <v>185</v>
      </c>
      <c r="N159" s="204">
        <f t="shared" si="69"/>
        <v>86</v>
      </c>
      <c r="O159" s="180">
        <v>120</v>
      </c>
      <c r="P159" s="208">
        <f t="shared" si="75"/>
        <v>3.9620547945205482</v>
      </c>
      <c r="Q159" s="208">
        <f t="shared" si="76"/>
        <v>8.3313636363636352</v>
      </c>
      <c r="R159" s="208">
        <f t="shared" si="76"/>
        <v>2.0863783783783787</v>
      </c>
      <c r="S159" s="208">
        <f t="shared" si="76"/>
        <v>5.7553488372093025</v>
      </c>
      <c r="T159" s="208">
        <f t="shared" si="70"/>
        <v>3.9241666666666664</v>
      </c>
      <c r="U159" s="208">
        <f t="shared" si="71"/>
        <v>4.8118624626277064</v>
      </c>
      <c r="V159" s="207" t="str">
        <f t="shared" si="77"/>
        <v>rising</v>
      </c>
      <c r="W159" s="207" t="str">
        <f t="shared" si="78"/>
        <v>falling</v>
      </c>
      <c r="X159" s="207" t="str">
        <f t="shared" si="79"/>
        <v>rising</v>
      </c>
      <c r="Y159" s="207" t="str">
        <f t="shared" si="72"/>
        <v>falling</v>
      </c>
      <c r="Z159" s="207" t="str">
        <f t="shared" si="73"/>
        <v>rising</v>
      </c>
      <c r="AA159" s="207" t="str">
        <f t="shared" si="74"/>
        <v>falling</v>
      </c>
    </row>
    <row r="160" spans="1:27" ht="15" customHeight="1" x14ac:dyDescent="0.3">
      <c r="A160" s="171" t="s">
        <v>763</v>
      </c>
      <c r="B160" s="172" t="s">
        <v>764</v>
      </c>
      <c r="C160" s="171" t="s">
        <v>50</v>
      </c>
      <c r="D160" s="176" t="s">
        <v>12</v>
      </c>
      <c r="E160" s="171">
        <v>1</v>
      </c>
      <c r="F160" s="202">
        <f t="shared" ref="F160:F184" si="80">VLOOKUP(A160, Science2017, 6, FALSE)</f>
        <v>0</v>
      </c>
      <c r="G160" s="202">
        <f t="shared" ref="G160:G184" si="81">VLOOKUP(A160, Science2017, 7, FALSE)</f>
        <v>0</v>
      </c>
      <c r="H160" s="202">
        <f t="shared" ref="H160:H184" si="82">VLOOKUP(A160, Science2017, 8, FALSE)</f>
        <v>0</v>
      </c>
      <c r="I160" s="202">
        <f t="shared" ref="I160:I184" si="83">VLOOKUP(A160, Science2017, 9, FALSE)</f>
        <v>234.77</v>
      </c>
      <c r="J160" s="181">
        <v>247.2</v>
      </c>
      <c r="K160" s="206" t="s">
        <v>756</v>
      </c>
      <c r="L160" s="206" t="s">
        <v>756</v>
      </c>
      <c r="M160" s="206" t="s">
        <v>756</v>
      </c>
      <c r="N160" s="206" t="str">
        <f t="shared" ref="N160:N180" si="84">VLOOKUP(A160, Science2017, 13, FALSE)</f>
        <v>P</v>
      </c>
      <c r="O160" s="186">
        <v>114</v>
      </c>
      <c r="P160" s="208"/>
      <c r="Q160" s="208"/>
      <c r="R160" s="208"/>
      <c r="S160" s="208"/>
      <c r="T160" s="208">
        <f t="shared" si="70"/>
        <v>2.168421052631579</v>
      </c>
      <c r="U160" s="208">
        <f t="shared" si="71"/>
        <v>2.168421052631579</v>
      </c>
      <c r="V160" s="207" t="str">
        <f t="shared" si="77"/>
        <v>rising</v>
      </c>
      <c r="W160" s="207" t="str">
        <f t="shared" si="78"/>
        <v>rising</v>
      </c>
      <c r="X160" s="207" t="str">
        <f t="shared" si="79"/>
        <v>falling</v>
      </c>
      <c r="Y160" s="207" t="str">
        <f t="shared" si="72"/>
        <v>falling</v>
      </c>
      <c r="Z160" s="207" t="str">
        <f t="shared" si="73"/>
        <v>falling</v>
      </c>
      <c r="AA160" s="207" t="str">
        <f t="shared" si="74"/>
        <v>rising</v>
      </c>
    </row>
    <row r="161" spans="1:27" ht="15" customHeight="1" x14ac:dyDescent="0.3">
      <c r="A161" s="178" t="s">
        <v>672</v>
      </c>
      <c r="B161" s="179" t="s">
        <v>673</v>
      </c>
      <c r="C161" s="178" t="s">
        <v>27</v>
      </c>
      <c r="D161" s="173" t="s">
        <v>12</v>
      </c>
      <c r="E161" s="171">
        <v>1</v>
      </c>
      <c r="F161" s="202">
        <f t="shared" si="80"/>
        <v>4256.03</v>
      </c>
      <c r="G161" s="202">
        <f t="shared" si="81"/>
        <v>4606.13</v>
      </c>
      <c r="H161" s="202">
        <f t="shared" si="82"/>
        <v>5030.1799999999994</v>
      </c>
      <c r="I161" s="202">
        <f t="shared" si="83"/>
        <v>5172.3599999999997</v>
      </c>
      <c r="J161" s="196">
        <v>5419.69</v>
      </c>
      <c r="K161" s="204">
        <f t="shared" ref="K161:K180" si="85">VLOOKUP(A161, Science2017, 10, FALSE)</f>
        <v>633</v>
      </c>
      <c r="L161" s="204">
        <f t="shared" ref="L161:L180" si="86">VLOOKUP(A161, Science2017, 11, FALSE)</f>
        <v>810</v>
      </c>
      <c r="M161" s="204">
        <f t="shared" ref="M161:M180" si="87">VLOOKUP(A161, Science2017, 12, FALSE)</f>
        <v>795</v>
      </c>
      <c r="N161" s="204">
        <f t="shared" si="84"/>
        <v>679</v>
      </c>
      <c r="O161" s="180">
        <v>1095</v>
      </c>
      <c r="P161" s="208">
        <f t="shared" si="75"/>
        <v>6.7235860979462867</v>
      </c>
      <c r="Q161" s="208">
        <f t="shared" si="76"/>
        <v>5.6865802469135804</v>
      </c>
      <c r="R161" s="208">
        <f t="shared" si="76"/>
        <v>6.3272704402515716</v>
      </c>
      <c r="S161" s="208">
        <f t="shared" si="76"/>
        <v>7.6176141384388805</v>
      </c>
      <c r="T161" s="208">
        <f t="shared" si="70"/>
        <v>4.949488584474885</v>
      </c>
      <c r="U161" s="208">
        <f t="shared" si="71"/>
        <v>6.2609079016050408</v>
      </c>
      <c r="V161" s="207" t="str">
        <f t="shared" si="77"/>
        <v>falling</v>
      </c>
      <c r="W161" s="207" t="str">
        <f t="shared" si="78"/>
        <v>falling</v>
      </c>
      <c r="X161" s="207" t="str">
        <f t="shared" si="79"/>
        <v>rising</v>
      </c>
      <c r="Y161" s="207" t="str">
        <f t="shared" si="72"/>
        <v>rising</v>
      </c>
      <c r="Z161" s="207" t="str">
        <f t="shared" si="73"/>
        <v>rising</v>
      </c>
      <c r="AA161" s="207" t="str">
        <f t="shared" si="74"/>
        <v>falling</v>
      </c>
    </row>
    <row r="162" spans="1:27" ht="15" customHeight="1" x14ac:dyDescent="0.3">
      <c r="A162" s="178" t="s">
        <v>674</v>
      </c>
      <c r="B162" s="179" t="s">
        <v>675</v>
      </c>
      <c r="C162" s="178" t="s">
        <v>27</v>
      </c>
      <c r="D162" s="173" t="s">
        <v>12</v>
      </c>
      <c r="E162" s="171">
        <v>1</v>
      </c>
      <c r="F162" s="202">
        <f t="shared" si="80"/>
        <v>3747.72</v>
      </c>
      <c r="G162" s="202">
        <f t="shared" si="81"/>
        <v>3924.6</v>
      </c>
      <c r="H162" s="202">
        <f t="shared" si="82"/>
        <v>4167.58</v>
      </c>
      <c r="I162" s="202">
        <f t="shared" si="83"/>
        <v>4295.0600000000004</v>
      </c>
      <c r="J162" s="196">
        <v>4375.08</v>
      </c>
      <c r="K162" s="204">
        <f t="shared" si="85"/>
        <v>188</v>
      </c>
      <c r="L162" s="204">
        <f t="shared" si="86"/>
        <v>191</v>
      </c>
      <c r="M162" s="204">
        <f t="shared" si="87"/>
        <v>322</v>
      </c>
      <c r="N162" s="204">
        <f t="shared" si="84"/>
        <v>264</v>
      </c>
      <c r="O162" s="182">
        <v>240</v>
      </c>
      <c r="P162" s="208">
        <f t="shared" si="75"/>
        <v>19.934680851063828</v>
      </c>
      <c r="Q162" s="208">
        <f t="shared" si="76"/>
        <v>20.54764397905759</v>
      </c>
      <c r="R162" s="208">
        <f t="shared" si="76"/>
        <v>12.942795031055901</v>
      </c>
      <c r="S162" s="208">
        <f t="shared" si="76"/>
        <v>16.269166666666667</v>
      </c>
      <c r="T162" s="208">
        <f t="shared" si="70"/>
        <v>18.229499999999998</v>
      </c>
      <c r="U162" s="208">
        <f t="shared" si="71"/>
        <v>17.584757305568797</v>
      </c>
      <c r="V162" s="207" t="str">
        <f t="shared" si="77"/>
        <v>rising</v>
      </c>
      <c r="W162" s="207" t="str">
        <f t="shared" si="78"/>
        <v>falling</v>
      </c>
      <c r="X162" s="207" t="str">
        <f t="shared" si="79"/>
        <v>falling</v>
      </c>
      <c r="Y162" s="207" t="str">
        <f t="shared" si="72"/>
        <v>falling</v>
      </c>
      <c r="Z162" s="207" t="str">
        <f t="shared" si="73"/>
        <v>rising</v>
      </c>
      <c r="AA162" s="207" t="str">
        <f t="shared" si="74"/>
        <v>rising</v>
      </c>
    </row>
    <row r="163" spans="1:27" ht="15" customHeight="1" x14ac:dyDescent="0.3">
      <c r="A163" s="178" t="s">
        <v>678</v>
      </c>
      <c r="B163" s="179" t="s">
        <v>679</v>
      </c>
      <c r="C163" s="178" t="s">
        <v>27</v>
      </c>
      <c r="D163" s="173" t="s">
        <v>12</v>
      </c>
      <c r="E163" s="171">
        <v>1</v>
      </c>
      <c r="F163" s="202">
        <f t="shared" si="80"/>
        <v>1119.8</v>
      </c>
      <c r="G163" s="202">
        <f t="shared" si="81"/>
        <v>1117.5</v>
      </c>
      <c r="H163" s="202">
        <f t="shared" si="82"/>
        <v>1155.47</v>
      </c>
      <c r="I163" s="202">
        <f t="shared" si="83"/>
        <v>1213.04</v>
      </c>
      <c r="J163" s="181">
        <v>1278.6300000000001</v>
      </c>
      <c r="K163" s="204">
        <f t="shared" si="85"/>
        <v>159</v>
      </c>
      <c r="L163" s="204">
        <f t="shared" si="86"/>
        <v>71</v>
      </c>
      <c r="M163" s="204">
        <f t="shared" si="87"/>
        <v>102</v>
      </c>
      <c r="N163" s="204">
        <f t="shared" si="84"/>
        <v>180</v>
      </c>
      <c r="O163" s="182">
        <v>293</v>
      </c>
      <c r="P163" s="208">
        <f t="shared" si="75"/>
        <v>7.0427672955974838</v>
      </c>
      <c r="Q163" s="208">
        <f t="shared" si="76"/>
        <v>15.73943661971831</v>
      </c>
      <c r="R163" s="208">
        <f t="shared" si="76"/>
        <v>11.328137254901961</v>
      </c>
      <c r="S163" s="208">
        <f t="shared" si="76"/>
        <v>6.7391111111111108</v>
      </c>
      <c r="T163" s="208">
        <f t="shared" si="70"/>
        <v>4.3639249146757679</v>
      </c>
      <c r="U163" s="208">
        <f t="shared" si="71"/>
        <v>9.0426754392009272</v>
      </c>
      <c r="V163" s="207" t="str">
        <f t="shared" si="77"/>
        <v>rising</v>
      </c>
      <c r="W163" s="207" t="str">
        <f t="shared" si="78"/>
        <v>rising</v>
      </c>
      <c r="X163" s="207" t="str">
        <f t="shared" si="79"/>
        <v>rising</v>
      </c>
      <c r="Y163" s="207" t="str">
        <f t="shared" si="72"/>
        <v>falling</v>
      </c>
      <c r="Z163" s="207" t="str">
        <f t="shared" si="73"/>
        <v>falling</v>
      </c>
      <c r="AA163" s="207" t="str">
        <f t="shared" si="74"/>
        <v>falling</v>
      </c>
    </row>
    <row r="164" spans="1:27" ht="15" customHeight="1" x14ac:dyDescent="0.3">
      <c r="A164" s="171" t="s">
        <v>682</v>
      </c>
      <c r="B164" s="172" t="s">
        <v>683</v>
      </c>
      <c r="C164" s="171" t="s">
        <v>684</v>
      </c>
      <c r="D164" s="173" t="s">
        <v>12</v>
      </c>
      <c r="E164" s="171">
        <v>1</v>
      </c>
      <c r="F164" s="202">
        <f t="shared" si="80"/>
        <v>1898.8</v>
      </c>
      <c r="G164" s="202">
        <f t="shared" si="81"/>
        <v>1827.56</v>
      </c>
      <c r="H164" s="202">
        <f t="shared" si="82"/>
        <v>2195.34</v>
      </c>
      <c r="I164" s="202">
        <f t="shared" si="83"/>
        <v>2538.4899999999998</v>
      </c>
      <c r="J164" s="181">
        <v>2624.42</v>
      </c>
      <c r="K164" s="204">
        <f t="shared" si="85"/>
        <v>504</v>
      </c>
      <c r="L164" s="204">
        <f t="shared" si="86"/>
        <v>814</v>
      </c>
      <c r="M164" s="204">
        <f t="shared" si="87"/>
        <v>867</v>
      </c>
      <c r="N164" s="204">
        <f t="shared" si="84"/>
        <v>982</v>
      </c>
      <c r="O164" s="180">
        <v>673</v>
      </c>
      <c r="P164" s="208">
        <f t="shared" si="75"/>
        <v>3.7674603174603174</v>
      </c>
      <c r="Q164" s="208">
        <f t="shared" si="76"/>
        <v>2.245159705159705</v>
      </c>
      <c r="R164" s="208">
        <f t="shared" si="76"/>
        <v>2.5321107266435989</v>
      </c>
      <c r="S164" s="208">
        <f t="shared" si="76"/>
        <v>2.5850203665987777</v>
      </c>
      <c r="T164" s="208">
        <f t="shared" si="70"/>
        <v>3.8995839524517089</v>
      </c>
      <c r="U164" s="208">
        <f t="shared" si="71"/>
        <v>3.0058670136628214</v>
      </c>
      <c r="V164" s="207" t="str">
        <f t="shared" si="77"/>
        <v>rising</v>
      </c>
      <c r="W164" s="207" t="str">
        <f t="shared" si="78"/>
        <v>rising</v>
      </c>
      <c r="X164" s="207" t="str">
        <f t="shared" si="79"/>
        <v>falling</v>
      </c>
      <c r="Y164" s="207" t="str">
        <f t="shared" si="72"/>
        <v>rising</v>
      </c>
      <c r="Z164" s="207" t="str">
        <f t="shared" si="73"/>
        <v>rising</v>
      </c>
      <c r="AA164" s="207" t="str">
        <f t="shared" si="74"/>
        <v>rising</v>
      </c>
    </row>
    <row r="165" spans="1:27" ht="15" customHeight="1" x14ac:dyDescent="0.3">
      <c r="A165" s="171" t="s">
        <v>685</v>
      </c>
      <c r="B165" s="172" t="s">
        <v>686</v>
      </c>
      <c r="C165" s="171" t="s">
        <v>687</v>
      </c>
      <c r="D165" s="173" t="s">
        <v>12</v>
      </c>
      <c r="E165" s="171">
        <v>1</v>
      </c>
      <c r="F165" s="202">
        <f t="shared" si="80"/>
        <v>2817.84</v>
      </c>
      <c r="G165" s="202">
        <f t="shared" si="81"/>
        <v>2710.62</v>
      </c>
      <c r="H165" s="202">
        <f t="shared" si="82"/>
        <v>3256.31</v>
      </c>
      <c r="I165" s="202">
        <f t="shared" si="83"/>
        <v>3801.92</v>
      </c>
      <c r="J165" s="181">
        <v>3929.17</v>
      </c>
      <c r="K165" s="204">
        <f t="shared" si="85"/>
        <v>273</v>
      </c>
      <c r="L165" s="204">
        <f t="shared" si="86"/>
        <v>427</v>
      </c>
      <c r="M165" s="204">
        <f t="shared" si="87"/>
        <v>868</v>
      </c>
      <c r="N165" s="204">
        <f t="shared" si="84"/>
        <v>970</v>
      </c>
      <c r="O165" s="180">
        <v>722</v>
      </c>
      <c r="P165" s="208">
        <f t="shared" si="75"/>
        <v>10.321758241758243</v>
      </c>
      <c r="Q165" s="208">
        <f t="shared" si="76"/>
        <v>6.3480562060889927</v>
      </c>
      <c r="R165" s="208">
        <f t="shared" si="76"/>
        <v>3.7515092165898616</v>
      </c>
      <c r="S165" s="208">
        <f t="shared" si="76"/>
        <v>3.9195051546391753</v>
      </c>
      <c r="T165" s="208">
        <f t="shared" si="70"/>
        <v>5.4420637119113575</v>
      </c>
      <c r="U165" s="208">
        <f t="shared" si="71"/>
        <v>5.956578506197526</v>
      </c>
      <c r="V165" s="207" t="str">
        <f t="shared" si="77"/>
        <v>rising</v>
      </c>
      <c r="W165" s="207" t="str">
        <f t="shared" si="78"/>
        <v>rising</v>
      </c>
      <c r="X165" s="207" t="str">
        <f t="shared" si="79"/>
        <v>falling</v>
      </c>
      <c r="Y165" s="207" t="str">
        <f t="shared" si="72"/>
        <v>falling</v>
      </c>
      <c r="Z165" s="207" t="str">
        <f t="shared" si="73"/>
        <v>rising</v>
      </c>
      <c r="AA165" s="207" t="str">
        <f t="shared" si="74"/>
        <v>rising</v>
      </c>
    </row>
    <row r="166" spans="1:27" ht="15" customHeight="1" x14ac:dyDescent="0.3">
      <c r="A166" s="178" t="s">
        <v>688</v>
      </c>
      <c r="B166" s="179" t="s">
        <v>689</v>
      </c>
      <c r="C166" s="178" t="s">
        <v>27</v>
      </c>
      <c r="D166" s="173" t="s">
        <v>12</v>
      </c>
      <c r="E166" s="171">
        <v>1</v>
      </c>
      <c r="F166" s="202">
        <f t="shared" si="80"/>
        <v>4076.89</v>
      </c>
      <c r="G166" s="202">
        <f t="shared" si="81"/>
        <v>4412.99</v>
      </c>
      <c r="H166" s="202">
        <f t="shared" si="82"/>
        <v>4796.46</v>
      </c>
      <c r="I166" s="202">
        <f t="shared" si="83"/>
        <v>5060.75</v>
      </c>
      <c r="J166" s="181">
        <v>5327.16</v>
      </c>
      <c r="K166" s="204">
        <f t="shared" si="85"/>
        <v>1231</v>
      </c>
      <c r="L166" s="204">
        <f t="shared" si="86"/>
        <v>1194</v>
      </c>
      <c r="M166" s="204">
        <f t="shared" si="87"/>
        <v>1093</v>
      </c>
      <c r="N166" s="204">
        <f t="shared" si="84"/>
        <v>1232</v>
      </c>
      <c r="O166" s="180">
        <v>1620</v>
      </c>
      <c r="P166" s="208">
        <f t="shared" si="75"/>
        <v>3.3118521527213645</v>
      </c>
      <c r="Q166" s="208">
        <f t="shared" si="76"/>
        <v>3.6959715242881068</v>
      </c>
      <c r="R166" s="208">
        <f t="shared" si="76"/>
        <v>4.3883440073193043</v>
      </c>
      <c r="S166" s="208">
        <f t="shared" si="76"/>
        <v>4.1077516233766236</v>
      </c>
      <c r="T166" s="208">
        <f t="shared" si="70"/>
        <v>3.2883703703703704</v>
      </c>
      <c r="U166" s="208">
        <f t="shared" si="71"/>
        <v>3.7584579356151537</v>
      </c>
      <c r="V166" s="207" t="str">
        <f t="shared" si="77"/>
        <v>falling</v>
      </c>
      <c r="W166" s="207" t="str">
        <f t="shared" si="78"/>
        <v>rising</v>
      </c>
      <c r="X166" s="207" t="str">
        <f t="shared" si="79"/>
        <v>rising</v>
      </c>
      <c r="Y166" s="207" t="str">
        <f t="shared" si="72"/>
        <v>rising</v>
      </c>
      <c r="Z166" s="207" t="str">
        <f t="shared" si="73"/>
        <v>falling</v>
      </c>
      <c r="AA166" s="207" t="str">
        <f t="shared" si="74"/>
        <v>falling</v>
      </c>
    </row>
    <row r="167" spans="1:27" ht="15" customHeight="1" x14ac:dyDescent="0.3">
      <c r="A167" s="178" t="s">
        <v>692</v>
      </c>
      <c r="B167" s="179" t="s">
        <v>693</v>
      </c>
      <c r="C167" s="178" t="s">
        <v>27</v>
      </c>
      <c r="D167" s="173" t="s">
        <v>12</v>
      </c>
      <c r="E167" s="171">
        <v>1</v>
      </c>
      <c r="F167" s="202">
        <f t="shared" si="80"/>
        <v>11918.39</v>
      </c>
      <c r="G167" s="202">
        <f t="shared" si="81"/>
        <v>12127</v>
      </c>
      <c r="H167" s="202">
        <f t="shared" si="82"/>
        <v>12470.81</v>
      </c>
      <c r="I167" s="202">
        <f t="shared" si="83"/>
        <v>11546.77</v>
      </c>
      <c r="J167" s="181">
        <v>12913.529999999999</v>
      </c>
      <c r="K167" s="204">
        <f t="shared" si="85"/>
        <v>3113</v>
      </c>
      <c r="L167" s="204">
        <f t="shared" si="86"/>
        <v>3768</v>
      </c>
      <c r="M167" s="204">
        <f t="shared" si="87"/>
        <v>3603</v>
      </c>
      <c r="N167" s="204">
        <f t="shared" si="84"/>
        <v>3594</v>
      </c>
      <c r="O167" s="182">
        <v>2736</v>
      </c>
      <c r="P167" s="208">
        <f t="shared" si="75"/>
        <v>3.8285865724381622</v>
      </c>
      <c r="Q167" s="208">
        <f t="shared" si="76"/>
        <v>3.2184182590233545</v>
      </c>
      <c r="R167" s="208">
        <f t="shared" si="76"/>
        <v>3.4612295309464334</v>
      </c>
      <c r="S167" s="208">
        <f t="shared" si="76"/>
        <v>3.2127907623817475</v>
      </c>
      <c r="T167" s="208">
        <f t="shared" si="70"/>
        <v>4.7198574561403506</v>
      </c>
      <c r="U167" s="208">
        <f t="shared" si="71"/>
        <v>3.6881765161860094</v>
      </c>
      <c r="V167" s="207" t="str">
        <f t="shared" si="77"/>
        <v>falling</v>
      </c>
      <c r="W167" s="207" t="str">
        <f t="shared" si="78"/>
        <v>falling</v>
      </c>
      <c r="X167" s="207" t="str">
        <f t="shared" si="79"/>
        <v>falling</v>
      </c>
      <c r="Y167" s="207" t="str">
        <f t="shared" si="72"/>
        <v>rising</v>
      </c>
      <c r="Z167" s="207" t="str">
        <f t="shared" si="73"/>
        <v>falling</v>
      </c>
      <c r="AA167" s="207" t="str">
        <f t="shared" si="74"/>
        <v>rising</v>
      </c>
    </row>
    <row r="168" spans="1:27" ht="15" customHeight="1" x14ac:dyDescent="0.3">
      <c r="A168" s="178" t="s">
        <v>694</v>
      </c>
      <c r="B168" s="179" t="s">
        <v>9</v>
      </c>
      <c r="C168" s="178" t="s">
        <v>27</v>
      </c>
      <c r="D168" s="173" t="s">
        <v>12</v>
      </c>
      <c r="E168" s="171">
        <v>2</v>
      </c>
      <c r="F168" s="202">
        <f t="shared" si="80"/>
        <v>13940.42</v>
      </c>
      <c r="G168" s="202">
        <f t="shared" si="81"/>
        <v>12332.09</v>
      </c>
      <c r="H168" s="202">
        <f t="shared" si="82"/>
        <v>11389.5</v>
      </c>
      <c r="I168" s="202">
        <f t="shared" si="83"/>
        <v>10451.75</v>
      </c>
      <c r="J168" s="181">
        <v>9138.1200000000008</v>
      </c>
      <c r="K168" s="204">
        <f t="shared" si="85"/>
        <v>2762</v>
      </c>
      <c r="L168" s="204">
        <f t="shared" si="86"/>
        <v>3643</v>
      </c>
      <c r="M168" s="204">
        <f t="shared" si="87"/>
        <v>3478</v>
      </c>
      <c r="N168" s="204">
        <f t="shared" si="84"/>
        <v>2836</v>
      </c>
      <c r="O168" s="186">
        <v>2936</v>
      </c>
      <c r="P168" s="208">
        <f t="shared" si="75"/>
        <v>5.0472194062273719</v>
      </c>
      <c r="Q168" s="208">
        <f t="shared" si="76"/>
        <v>3.3851468569860006</v>
      </c>
      <c r="R168" s="208">
        <f t="shared" si="76"/>
        <v>3.2747268545140886</v>
      </c>
      <c r="S168" s="208">
        <f t="shared" si="76"/>
        <v>3.6853843441466854</v>
      </c>
      <c r="T168" s="208">
        <f t="shared" si="70"/>
        <v>3.1124386920980931</v>
      </c>
      <c r="U168" s="208">
        <f t="shared" si="71"/>
        <v>3.7009832307944479</v>
      </c>
      <c r="V168" s="207" t="str">
        <f t="shared" si="77"/>
        <v>falling</v>
      </c>
      <c r="W168" s="207" t="str">
        <f t="shared" si="78"/>
        <v>falling</v>
      </c>
      <c r="X168" s="207" t="str">
        <f t="shared" si="79"/>
        <v>rising</v>
      </c>
      <c r="Y168" s="207" t="str">
        <f t="shared" si="72"/>
        <v>falling</v>
      </c>
      <c r="Z168" s="207" t="str">
        <f t="shared" si="73"/>
        <v>rising</v>
      </c>
      <c r="AA168" s="207" t="str">
        <f t="shared" si="74"/>
        <v>falling</v>
      </c>
    </row>
    <row r="169" spans="1:27" ht="15" customHeight="1" x14ac:dyDescent="0.3">
      <c r="A169" s="178" t="s">
        <v>696</v>
      </c>
      <c r="B169" s="179" t="s">
        <v>697</v>
      </c>
      <c r="C169" s="178" t="s">
        <v>27</v>
      </c>
      <c r="D169" s="173" t="s">
        <v>12</v>
      </c>
      <c r="E169" s="171">
        <v>1</v>
      </c>
      <c r="F169" s="202">
        <f t="shared" si="80"/>
        <v>5117.93</v>
      </c>
      <c r="G169" s="202">
        <f t="shared" si="81"/>
        <v>5513.02</v>
      </c>
      <c r="H169" s="202">
        <f t="shared" si="82"/>
        <v>5936.9299999999994</v>
      </c>
      <c r="I169" s="202">
        <f t="shared" si="83"/>
        <v>6206.09</v>
      </c>
      <c r="J169" s="181">
        <v>6502.56</v>
      </c>
      <c r="K169" s="204">
        <f t="shared" si="85"/>
        <v>250</v>
      </c>
      <c r="L169" s="204">
        <f t="shared" si="86"/>
        <v>285</v>
      </c>
      <c r="M169" s="204">
        <f t="shared" si="87"/>
        <v>289</v>
      </c>
      <c r="N169" s="204">
        <f t="shared" si="84"/>
        <v>172</v>
      </c>
      <c r="O169" s="180">
        <v>222</v>
      </c>
      <c r="P169" s="208">
        <f t="shared" si="75"/>
        <v>20.471720000000001</v>
      </c>
      <c r="Q169" s="208">
        <f t="shared" si="76"/>
        <v>19.343929824561403</v>
      </c>
      <c r="R169" s="208">
        <f t="shared" si="76"/>
        <v>20.543010380622835</v>
      </c>
      <c r="S169" s="208">
        <f t="shared" si="76"/>
        <v>36.081918604651165</v>
      </c>
      <c r="T169" s="208">
        <f t="shared" si="70"/>
        <v>29.290810810810811</v>
      </c>
      <c r="U169" s="208">
        <f t="shared" si="71"/>
        <v>25.146277924129244</v>
      </c>
      <c r="V169" s="207" t="str">
        <f t="shared" si="77"/>
        <v>rising</v>
      </c>
      <c r="W169" s="207" t="str">
        <f t="shared" si="78"/>
        <v>falling</v>
      </c>
      <c r="X169" s="207" t="str">
        <f t="shared" si="79"/>
        <v>rising</v>
      </c>
      <c r="Y169" s="207" t="str">
        <f t="shared" si="72"/>
        <v>rising</v>
      </c>
      <c r="Z169" s="207" t="str">
        <f t="shared" si="73"/>
        <v>rising</v>
      </c>
      <c r="AA169" s="207" t="str">
        <f t="shared" si="74"/>
        <v>falling</v>
      </c>
    </row>
    <row r="170" spans="1:27" ht="15" customHeight="1" x14ac:dyDescent="0.3">
      <c r="A170" s="171" t="s">
        <v>698</v>
      </c>
      <c r="B170" s="172" t="s">
        <v>699</v>
      </c>
      <c r="C170" s="171" t="s">
        <v>536</v>
      </c>
      <c r="D170" s="173" t="s">
        <v>12</v>
      </c>
      <c r="E170" s="171">
        <v>1</v>
      </c>
      <c r="F170" s="202">
        <f t="shared" si="80"/>
        <v>1442.03</v>
      </c>
      <c r="G170" s="202">
        <f t="shared" si="81"/>
        <v>1746.76</v>
      </c>
      <c r="H170" s="202">
        <f t="shared" si="82"/>
        <v>1759.3300000000002</v>
      </c>
      <c r="I170" s="202">
        <f t="shared" si="83"/>
        <v>2315.88</v>
      </c>
      <c r="J170" s="181">
        <v>2185.7800000000002</v>
      </c>
      <c r="K170" s="204">
        <f t="shared" si="85"/>
        <v>62</v>
      </c>
      <c r="L170" s="204">
        <f t="shared" si="86"/>
        <v>47</v>
      </c>
      <c r="M170" s="204">
        <f t="shared" si="87"/>
        <v>107</v>
      </c>
      <c r="N170" s="204">
        <f t="shared" si="84"/>
        <v>99</v>
      </c>
      <c r="O170" s="180">
        <v>35</v>
      </c>
      <c r="P170" s="208">
        <f t="shared" si="75"/>
        <v>23.258548387096774</v>
      </c>
      <c r="Q170" s="208">
        <f t="shared" si="76"/>
        <v>37.16510638297872</v>
      </c>
      <c r="R170" s="208">
        <f t="shared" si="76"/>
        <v>16.442336448598134</v>
      </c>
      <c r="S170" s="208">
        <f t="shared" si="76"/>
        <v>23.392727272727274</v>
      </c>
      <c r="T170" s="208">
        <f t="shared" si="70"/>
        <v>62.450857142857146</v>
      </c>
      <c r="U170" s="208">
        <f t="shared" si="71"/>
        <v>32.541915126851606</v>
      </c>
      <c r="V170" s="207" t="str">
        <f t="shared" si="77"/>
        <v>rising</v>
      </c>
      <c r="W170" s="207" t="str">
        <f t="shared" si="78"/>
        <v>falling</v>
      </c>
      <c r="X170" s="207" t="str">
        <f t="shared" si="79"/>
        <v>falling</v>
      </c>
      <c r="Y170" s="207" t="str">
        <f t="shared" si="72"/>
        <v>falling</v>
      </c>
      <c r="Z170" s="207" t="str">
        <f t="shared" si="73"/>
        <v>rising</v>
      </c>
      <c r="AA170" s="207" t="str">
        <f t="shared" si="74"/>
        <v>rising</v>
      </c>
    </row>
    <row r="171" spans="1:27" ht="15" customHeight="1" x14ac:dyDescent="0.3">
      <c r="A171" s="178" t="s">
        <v>700</v>
      </c>
      <c r="B171" s="179" t="s">
        <v>701</v>
      </c>
      <c r="C171" s="178" t="s">
        <v>27</v>
      </c>
      <c r="D171" s="173" t="s">
        <v>12</v>
      </c>
      <c r="E171" s="171">
        <v>1</v>
      </c>
      <c r="F171" s="202">
        <f t="shared" si="80"/>
        <v>1789.45</v>
      </c>
      <c r="G171" s="202">
        <f t="shared" si="81"/>
        <v>1946.18</v>
      </c>
      <c r="H171" s="202">
        <f t="shared" si="82"/>
        <v>1854.7600000000002</v>
      </c>
      <c r="I171" s="202">
        <f t="shared" si="83"/>
        <v>1898.24</v>
      </c>
      <c r="J171" s="181">
        <v>1980.67</v>
      </c>
      <c r="K171" s="204">
        <f t="shared" si="85"/>
        <v>209</v>
      </c>
      <c r="L171" s="204">
        <f t="shared" si="86"/>
        <v>312</v>
      </c>
      <c r="M171" s="204">
        <f t="shared" si="87"/>
        <v>299</v>
      </c>
      <c r="N171" s="204">
        <f t="shared" si="84"/>
        <v>233</v>
      </c>
      <c r="O171" s="180">
        <v>315</v>
      </c>
      <c r="P171" s="208">
        <f t="shared" si="75"/>
        <v>8.5619617224880393</v>
      </c>
      <c r="Q171" s="208">
        <f t="shared" si="76"/>
        <v>6.2377564102564103</v>
      </c>
      <c r="R171" s="208">
        <f t="shared" si="76"/>
        <v>6.2032107023411376</v>
      </c>
      <c r="S171" s="208">
        <f t="shared" si="76"/>
        <v>8.1469527896995704</v>
      </c>
      <c r="T171" s="208">
        <f t="shared" si="70"/>
        <v>6.2878412698412705</v>
      </c>
      <c r="U171" s="208">
        <f t="shared" si="71"/>
        <v>7.0875445789252867</v>
      </c>
      <c r="V171" s="207" t="str">
        <f t="shared" si="77"/>
        <v>falling</v>
      </c>
      <c r="W171" s="207" t="str">
        <f t="shared" si="78"/>
        <v>falling</v>
      </c>
      <c r="X171" s="207" t="str">
        <f t="shared" si="79"/>
        <v>rising</v>
      </c>
      <c r="Y171" s="207" t="str">
        <f t="shared" si="72"/>
        <v>falling</v>
      </c>
      <c r="Z171" s="207" t="str">
        <f t="shared" si="73"/>
        <v>rising</v>
      </c>
      <c r="AA171" s="207" t="str">
        <f t="shared" si="74"/>
        <v>falling</v>
      </c>
    </row>
    <row r="172" spans="1:27" ht="15" customHeight="1" x14ac:dyDescent="0.3">
      <c r="A172" s="178" t="s">
        <v>702</v>
      </c>
      <c r="B172" s="179" t="s">
        <v>703</v>
      </c>
      <c r="C172" s="178" t="s">
        <v>27</v>
      </c>
      <c r="D172" s="173" t="s">
        <v>12</v>
      </c>
      <c r="E172" s="171">
        <v>1</v>
      </c>
      <c r="F172" s="202">
        <f t="shared" si="80"/>
        <v>1668.47</v>
      </c>
      <c r="G172" s="202">
        <f t="shared" si="81"/>
        <v>1812.83</v>
      </c>
      <c r="H172" s="202">
        <f t="shared" si="82"/>
        <v>1756.2</v>
      </c>
      <c r="I172" s="202">
        <f t="shared" si="83"/>
        <v>1797.6</v>
      </c>
      <c r="J172" s="181">
        <v>1875.67</v>
      </c>
      <c r="K172" s="204">
        <f t="shared" si="85"/>
        <v>663</v>
      </c>
      <c r="L172" s="204">
        <f t="shared" si="86"/>
        <v>822</v>
      </c>
      <c r="M172" s="204">
        <f t="shared" si="87"/>
        <v>611</v>
      </c>
      <c r="N172" s="204">
        <f t="shared" si="84"/>
        <v>722</v>
      </c>
      <c r="O172" s="180">
        <v>823</v>
      </c>
      <c r="P172" s="208">
        <f t="shared" si="75"/>
        <v>2.5165460030165914</v>
      </c>
      <c r="Q172" s="208">
        <f t="shared" si="76"/>
        <v>2.2053892944038926</v>
      </c>
      <c r="R172" s="208">
        <f t="shared" si="76"/>
        <v>2.87430441898527</v>
      </c>
      <c r="S172" s="208">
        <f t="shared" si="76"/>
        <v>2.4897506925207753</v>
      </c>
      <c r="T172" s="208">
        <f t="shared" si="70"/>
        <v>2.2790643985419199</v>
      </c>
      <c r="U172" s="208">
        <f t="shared" si="71"/>
        <v>2.4730109614936895</v>
      </c>
      <c r="V172" s="207" t="str">
        <f t="shared" si="77"/>
        <v>falling</v>
      </c>
      <c r="W172" s="207" t="str">
        <f t="shared" si="78"/>
        <v>rising</v>
      </c>
      <c r="X172" s="207" t="str">
        <f t="shared" si="79"/>
        <v>rising</v>
      </c>
      <c r="Y172" s="207" t="str">
        <f t="shared" si="72"/>
        <v>rising</v>
      </c>
      <c r="Z172" s="207" t="str">
        <f t="shared" si="73"/>
        <v>falling</v>
      </c>
      <c r="AA172" s="207" t="str">
        <f t="shared" si="74"/>
        <v>falling</v>
      </c>
    </row>
    <row r="173" spans="1:27" ht="15" customHeight="1" x14ac:dyDescent="0.3">
      <c r="A173" s="178" t="s">
        <v>704</v>
      </c>
      <c r="B173" s="179" t="s">
        <v>705</v>
      </c>
      <c r="C173" s="178" t="s">
        <v>27</v>
      </c>
      <c r="D173" s="173" t="s">
        <v>12</v>
      </c>
      <c r="E173" s="171">
        <v>1</v>
      </c>
      <c r="F173" s="202">
        <f t="shared" si="80"/>
        <v>1789.45</v>
      </c>
      <c r="G173" s="202">
        <f t="shared" si="81"/>
        <v>1954.48</v>
      </c>
      <c r="H173" s="202">
        <f t="shared" si="82"/>
        <v>2127.9</v>
      </c>
      <c r="I173" s="202">
        <f t="shared" si="83"/>
        <v>2250.44</v>
      </c>
      <c r="J173" s="181">
        <v>2358.84</v>
      </c>
      <c r="K173" s="204">
        <f t="shared" si="85"/>
        <v>238</v>
      </c>
      <c r="L173" s="204">
        <f t="shared" si="86"/>
        <v>333</v>
      </c>
      <c r="M173" s="204">
        <f t="shared" si="87"/>
        <v>236</v>
      </c>
      <c r="N173" s="204">
        <f t="shared" si="84"/>
        <v>225</v>
      </c>
      <c r="O173" s="180">
        <v>278</v>
      </c>
      <c r="P173" s="208">
        <f t="shared" si="75"/>
        <v>7.518697478991597</v>
      </c>
      <c r="Q173" s="208">
        <f t="shared" si="76"/>
        <v>5.8693093093093092</v>
      </c>
      <c r="R173" s="208">
        <f t="shared" si="76"/>
        <v>9.0165254237288135</v>
      </c>
      <c r="S173" s="208">
        <f t="shared" si="76"/>
        <v>10.001955555555556</v>
      </c>
      <c r="T173" s="208">
        <f t="shared" si="70"/>
        <v>8.4850359712230219</v>
      </c>
      <c r="U173" s="208">
        <f t="shared" si="71"/>
        <v>8.1783047477616595</v>
      </c>
      <c r="V173" s="207" t="str">
        <f t="shared" si="77"/>
        <v>falling</v>
      </c>
      <c r="W173" s="207" t="str">
        <f t="shared" si="78"/>
        <v>falling</v>
      </c>
      <c r="X173" s="207" t="str">
        <f t="shared" si="79"/>
        <v>rising</v>
      </c>
      <c r="Y173" s="207" t="str">
        <f t="shared" si="72"/>
        <v>rising</v>
      </c>
      <c r="Z173" s="207" t="str">
        <f t="shared" si="73"/>
        <v>rising</v>
      </c>
      <c r="AA173" s="207" t="str">
        <f t="shared" si="74"/>
        <v>falling</v>
      </c>
    </row>
    <row r="174" spans="1:27" ht="15" customHeight="1" x14ac:dyDescent="0.3">
      <c r="A174" s="178" t="s">
        <v>706</v>
      </c>
      <c r="B174" s="179" t="s">
        <v>707</v>
      </c>
      <c r="C174" s="178" t="s">
        <v>27</v>
      </c>
      <c r="D174" s="173" t="s">
        <v>12</v>
      </c>
      <c r="E174" s="171">
        <v>1</v>
      </c>
      <c r="F174" s="202">
        <f t="shared" si="80"/>
        <v>1789.45</v>
      </c>
      <c r="G174" s="202">
        <f t="shared" si="81"/>
        <v>1946.18</v>
      </c>
      <c r="H174" s="202">
        <f t="shared" si="82"/>
        <v>2107.2599999999998</v>
      </c>
      <c r="I174" s="202">
        <f t="shared" si="83"/>
        <v>2223</v>
      </c>
      <c r="J174" s="181">
        <v>2330.35</v>
      </c>
      <c r="K174" s="204">
        <f t="shared" si="85"/>
        <v>104</v>
      </c>
      <c r="L174" s="204">
        <f t="shared" si="86"/>
        <v>277</v>
      </c>
      <c r="M174" s="204">
        <f t="shared" si="87"/>
        <v>113</v>
      </c>
      <c r="N174" s="204">
        <f t="shared" si="84"/>
        <v>96</v>
      </c>
      <c r="O174" s="180">
        <v>129</v>
      </c>
      <c r="P174" s="208">
        <f t="shared" si="75"/>
        <v>17.206250000000001</v>
      </c>
      <c r="Q174" s="208">
        <f t="shared" si="76"/>
        <v>7.0259205776173284</v>
      </c>
      <c r="R174" s="208">
        <f t="shared" si="76"/>
        <v>18.648318584070793</v>
      </c>
      <c r="S174" s="208">
        <f t="shared" si="76"/>
        <v>23.15625</v>
      </c>
      <c r="T174" s="208">
        <f t="shared" si="70"/>
        <v>18.064728682170543</v>
      </c>
      <c r="U174" s="208">
        <f t="shared" si="71"/>
        <v>16.820293568771731</v>
      </c>
      <c r="V174" s="207" t="str">
        <f t="shared" si="77"/>
        <v>falling</v>
      </c>
      <c r="W174" s="207" t="str">
        <f t="shared" si="78"/>
        <v>falling</v>
      </c>
      <c r="X174" s="207" t="str">
        <f t="shared" si="79"/>
        <v>rising</v>
      </c>
      <c r="Y174" s="207" t="str">
        <f t="shared" si="72"/>
        <v>rising</v>
      </c>
      <c r="Z174" s="207" t="str">
        <f t="shared" si="73"/>
        <v>rising</v>
      </c>
      <c r="AA174" s="207" t="str">
        <f t="shared" si="74"/>
        <v>falling</v>
      </c>
    </row>
    <row r="175" spans="1:27" ht="15" customHeight="1" x14ac:dyDescent="0.3">
      <c r="A175" s="178" t="s">
        <v>708</v>
      </c>
      <c r="B175" s="179" t="s">
        <v>709</v>
      </c>
      <c r="C175" s="178" t="s">
        <v>27</v>
      </c>
      <c r="D175" s="173" t="s">
        <v>12</v>
      </c>
      <c r="E175" s="171">
        <v>1</v>
      </c>
      <c r="F175" s="202">
        <f t="shared" si="80"/>
        <v>1782.89</v>
      </c>
      <c r="G175" s="202">
        <f t="shared" si="81"/>
        <v>1921.37</v>
      </c>
      <c r="H175" s="202">
        <f t="shared" si="82"/>
        <v>2119.4499999999998</v>
      </c>
      <c r="I175" s="202">
        <f t="shared" si="83"/>
        <v>2235.8000000000002</v>
      </c>
      <c r="J175" s="181">
        <v>2343.6999999999998</v>
      </c>
      <c r="K175" s="204">
        <f t="shared" si="85"/>
        <v>362</v>
      </c>
      <c r="L175" s="204">
        <f t="shared" si="86"/>
        <v>426</v>
      </c>
      <c r="M175" s="204">
        <f t="shared" si="87"/>
        <v>249</v>
      </c>
      <c r="N175" s="204">
        <f t="shared" si="84"/>
        <v>337</v>
      </c>
      <c r="O175" s="180">
        <v>325</v>
      </c>
      <c r="P175" s="208">
        <f t="shared" si="75"/>
        <v>4.9251104972375694</v>
      </c>
      <c r="Q175" s="208">
        <f t="shared" si="76"/>
        <v>4.5102582159624411</v>
      </c>
      <c r="R175" s="208">
        <f t="shared" si="76"/>
        <v>8.5118473895582323</v>
      </c>
      <c r="S175" s="208">
        <f t="shared" si="76"/>
        <v>6.6344213649851635</v>
      </c>
      <c r="T175" s="208">
        <f t="shared" si="70"/>
        <v>7.2113846153846151</v>
      </c>
      <c r="U175" s="208">
        <f t="shared" si="71"/>
        <v>6.3586044166256048</v>
      </c>
      <c r="V175" s="207" t="str">
        <f t="shared" si="77"/>
        <v>falling</v>
      </c>
      <c r="W175" s="207" t="str">
        <f t="shared" si="78"/>
        <v>rising</v>
      </c>
      <c r="X175" s="207" t="str">
        <f t="shared" si="79"/>
        <v>falling</v>
      </c>
      <c r="Y175" s="207" t="str">
        <f t="shared" si="72"/>
        <v>rising</v>
      </c>
      <c r="Z175" s="207" t="str">
        <f t="shared" si="73"/>
        <v>falling</v>
      </c>
      <c r="AA175" s="207" t="str">
        <f t="shared" si="74"/>
        <v>rising</v>
      </c>
    </row>
    <row r="176" spans="1:27" ht="15" customHeight="1" x14ac:dyDescent="0.3">
      <c r="A176" s="178" t="s">
        <v>710</v>
      </c>
      <c r="B176" s="179" t="s">
        <v>711</v>
      </c>
      <c r="C176" s="178" t="s">
        <v>27</v>
      </c>
      <c r="D176" s="173" t="s">
        <v>12</v>
      </c>
      <c r="E176" s="171">
        <v>1</v>
      </c>
      <c r="F176" s="202">
        <f t="shared" si="80"/>
        <v>1764.12</v>
      </c>
      <c r="G176" s="202">
        <f t="shared" si="81"/>
        <v>1914.92</v>
      </c>
      <c r="H176" s="202">
        <f t="shared" si="82"/>
        <v>2097.86</v>
      </c>
      <c r="I176" s="202">
        <f t="shared" si="83"/>
        <v>2212.9299999999998</v>
      </c>
      <c r="J176" s="181">
        <v>2309</v>
      </c>
      <c r="K176" s="204">
        <f t="shared" si="85"/>
        <v>571</v>
      </c>
      <c r="L176" s="204">
        <f t="shared" si="86"/>
        <v>693</v>
      </c>
      <c r="M176" s="204">
        <f t="shared" si="87"/>
        <v>598</v>
      </c>
      <c r="N176" s="204">
        <f t="shared" si="84"/>
        <v>850</v>
      </c>
      <c r="O176" s="182">
        <v>940</v>
      </c>
      <c r="P176" s="208">
        <f t="shared" si="75"/>
        <v>3.089527145359019</v>
      </c>
      <c r="Q176" s="208">
        <f t="shared" si="76"/>
        <v>2.7632323232323235</v>
      </c>
      <c r="R176" s="208">
        <f t="shared" si="76"/>
        <v>3.5081270903010036</v>
      </c>
      <c r="S176" s="208">
        <f t="shared" si="76"/>
        <v>2.6034470588235292</v>
      </c>
      <c r="T176" s="208">
        <f t="shared" si="70"/>
        <v>2.4563829787234042</v>
      </c>
      <c r="U176" s="208">
        <f t="shared" si="71"/>
        <v>2.8841433192878561</v>
      </c>
      <c r="V176" s="207" t="str">
        <f t="shared" si="77"/>
        <v>falling</v>
      </c>
      <c r="W176" s="207" t="str">
        <f t="shared" si="78"/>
        <v>rising</v>
      </c>
      <c r="X176" s="207" t="str">
        <f t="shared" si="79"/>
        <v>rising</v>
      </c>
      <c r="Y176" s="207" t="str">
        <f t="shared" si="72"/>
        <v>rising</v>
      </c>
      <c r="Z176" s="207" t="str">
        <f t="shared" si="73"/>
        <v>falling</v>
      </c>
      <c r="AA176" s="207" t="str">
        <f t="shared" si="74"/>
        <v>falling</v>
      </c>
    </row>
    <row r="177" spans="1:27" ht="15" customHeight="1" x14ac:dyDescent="0.3">
      <c r="A177" s="178" t="s">
        <v>712</v>
      </c>
      <c r="B177" s="179" t="s">
        <v>713</v>
      </c>
      <c r="C177" s="178" t="s">
        <v>27</v>
      </c>
      <c r="D177" s="173" t="s">
        <v>12</v>
      </c>
      <c r="E177" s="171">
        <v>1</v>
      </c>
      <c r="F177" s="202">
        <f t="shared" si="80"/>
        <v>2100.8200000000002</v>
      </c>
      <c r="G177" s="202">
        <f t="shared" si="81"/>
        <v>2196.37</v>
      </c>
      <c r="H177" s="202">
        <f t="shared" si="82"/>
        <v>2299.6800000000003</v>
      </c>
      <c r="I177" s="202">
        <f t="shared" si="83"/>
        <v>2299.84</v>
      </c>
      <c r="J177" s="181">
        <v>2294.7599999999998</v>
      </c>
      <c r="K177" s="204">
        <f t="shared" si="85"/>
        <v>153</v>
      </c>
      <c r="L177" s="204">
        <f t="shared" si="86"/>
        <v>262</v>
      </c>
      <c r="M177" s="204">
        <f t="shared" si="87"/>
        <v>288</v>
      </c>
      <c r="N177" s="204">
        <f t="shared" si="84"/>
        <v>203</v>
      </c>
      <c r="O177" s="182">
        <v>351</v>
      </c>
      <c r="P177" s="208">
        <f t="shared" si="75"/>
        <v>13.730849673202615</v>
      </c>
      <c r="Q177" s="208">
        <f t="shared" si="76"/>
        <v>8.383091603053435</v>
      </c>
      <c r="R177" s="208">
        <f t="shared" si="76"/>
        <v>7.9850000000000012</v>
      </c>
      <c r="S177" s="208">
        <f t="shared" si="76"/>
        <v>11.329261083743843</v>
      </c>
      <c r="T177" s="208">
        <f t="shared" si="70"/>
        <v>6.5377777777777775</v>
      </c>
      <c r="U177" s="208">
        <f t="shared" si="71"/>
        <v>9.5931960275555337</v>
      </c>
      <c r="V177" s="207" t="str">
        <f t="shared" si="77"/>
        <v>rising</v>
      </c>
      <c r="W177" s="207" t="str">
        <f t="shared" si="78"/>
        <v>falling</v>
      </c>
      <c r="X177" s="207" t="str">
        <f t="shared" si="79"/>
        <v>rising</v>
      </c>
      <c r="Y177" s="207" t="str">
        <f t="shared" si="72"/>
        <v>falling</v>
      </c>
      <c r="Z177" s="207" t="str">
        <f t="shared" si="73"/>
        <v>rising</v>
      </c>
      <c r="AA177" s="207" t="str">
        <f t="shared" si="74"/>
        <v>falling</v>
      </c>
    </row>
    <row r="178" spans="1:27" ht="15" customHeight="1" x14ac:dyDescent="0.3">
      <c r="A178" s="178" t="s">
        <v>714</v>
      </c>
      <c r="B178" s="179" t="s">
        <v>715</v>
      </c>
      <c r="C178" s="178" t="s">
        <v>27</v>
      </c>
      <c r="D178" s="173" t="s">
        <v>12</v>
      </c>
      <c r="E178" s="171">
        <v>1</v>
      </c>
      <c r="F178" s="202">
        <f t="shared" si="80"/>
        <v>914.42</v>
      </c>
      <c r="G178" s="202">
        <f t="shared" si="81"/>
        <v>823.19</v>
      </c>
      <c r="H178" s="202">
        <f t="shared" si="82"/>
        <v>746.23</v>
      </c>
      <c r="I178" s="202">
        <f t="shared" si="83"/>
        <v>727.27</v>
      </c>
      <c r="J178" s="181">
        <v>721.62</v>
      </c>
      <c r="K178" s="204">
        <f t="shared" si="85"/>
        <v>87</v>
      </c>
      <c r="L178" s="204">
        <f t="shared" si="86"/>
        <v>90</v>
      </c>
      <c r="M178" s="204">
        <f t="shared" si="87"/>
        <v>78</v>
      </c>
      <c r="N178" s="204">
        <f t="shared" si="84"/>
        <v>131</v>
      </c>
      <c r="O178" s="190">
        <v>144</v>
      </c>
      <c r="P178" s="208">
        <f t="shared" si="75"/>
        <v>10.510574712643677</v>
      </c>
      <c r="Q178" s="208">
        <f t="shared" si="76"/>
        <v>9.1465555555555564</v>
      </c>
      <c r="R178" s="208">
        <f t="shared" si="76"/>
        <v>9.567051282051283</v>
      </c>
      <c r="S178" s="208">
        <f t="shared" si="76"/>
        <v>5.5516793893129766</v>
      </c>
      <c r="T178" s="208">
        <f t="shared" si="70"/>
        <v>5.0112500000000004</v>
      </c>
      <c r="U178" s="208">
        <f t="shared" si="71"/>
        <v>7.9574221879126981</v>
      </c>
      <c r="V178" s="207" t="str">
        <f t="shared" si="77"/>
        <v>falling</v>
      </c>
      <c r="W178" s="207" t="str">
        <f t="shared" si="78"/>
        <v>rising</v>
      </c>
      <c r="X178" s="207" t="str">
        <f t="shared" si="79"/>
        <v>rising</v>
      </c>
      <c r="Y178" s="207" t="str">
        <f t="shared" si="72"/>
        <v>rising</v>
      </c>
      <c r="Z178" s="207" t="str">
        <f t="shared" si="73"/>
        <v>falling</v>
      </c>
      <c r="AA178" s="207" t="str">
        <f t="shared" si="74"/>
        <v>falling</v>
      </c>
    </row>
    <row r="179" spans="1:27" ht="15" customHeight="1" x14ac:dyDescent="0.3">
      <c r="A179" s="178" t="s">
        <v>736</v>
      </c>
      <c r="B179" s="189" t="s">
        <v>746</v>
      </c>
      <c r="C179" s="197" t="str">
        <f>HYPERLINK("http://suprimo.lib.strath.ac.uk/primo_library/libweb/action/dlSearch.do?institution=SU&amp;group=guest&amp;loc=local,scope:%28SUALMA%29&amp;sortField=stitle&amp;indx=1&amp;bulkSize=100&amp;query=lsr50,contains,"&amp;B179,B179)</f>
        <v>"ACM Digital Library"</v>
      </c>
      <c r="D179" s="173" t="s">
        <v>12</v>
      </c>
      <c r="E179" s="171">
        <v>115</v>
      </c>
      <c r="F179" s="202">
        <f t="shared" si="80"/>
        <v>3058.14</v>
      </c>
      <c r="G179" s="202">
        <f t="shared" si="81"/>
        <v>3362.38</v>
      </c>
      <c r="H179" s="202">
        <f t="shared" si="82"/>
        <v>3574.95</v>
      </c>
      <c r="I179" s="202">
        <f t="shared" si="83"/>
        <v>4158.38</v>
      </c>
      <c r="J179" s="177">
        <v>4156.96</v>
      </c>
      <c r="K179" s="204">
        <f t="shared" si="85"/>
        <v>5514</v>
      </c>
      <c r="L179" s="204">
        <f t="shared" si="86"/>
        <v>4647</v>
      </c>
      <c r="M179" s="204">
        <f t="shared" si="87"/>
        <v>5544</v>
      </c>
      <c r="N179" s="204">
        <f t="shared" si="84"/>
        <v>5873</v>
      </c>
      <c r="O179" s="182">
        <v>5371</v>
      </c>
      <c r="P179" s="208">
        <f t="shared" si="75"/>
        <v>0.55461371055495101</v>
      </c>
      <c r="Q179" s="208">
        <f t="shared" si="76"/>
        <v>0.72355928556057669</v>
      </c>
      <c r="R179" s="208">
        <f t="shared" si="76"/>
        <v>0.64483225108225106</v>
      </c>
      <c r="S179" s="208">
        <f t="shared" si="76"/>
        <v>0.70805040013621656</v>
      </c>
      <c r="T179" s="208">
        <f t="shared" si="70"/>
        <v>0.77396388009681627</v>
      </c>
      <c r="U179" s="208">
        <f t="shared" si="71"/>
        <v>0.6810039054861623</v>
      </c>
      <c r="V179" s="207" t="str">
        <f t="shared" si="77"/>
        <v>rising</v>
      </c>
      <c r="W179" s="207" t="str">
        <f t="shared" si="78"/>
        <v>rising</v>
      </c>
      <c r="X179" s="207" t="str">
        <f t="shared" si="79"/>
        <v>falling</v>
      </c>
      <c r="Y179" s="207" t="str">
        <f t="shared" si="72"/>
        <v>falling</v>
      </c>
      <c r="Z179" s="207" t="str">
        <f t="shared" si="73"/>
        <v>rising</v>
      </c>
      <c r="AA179" s="207" t="str">
        <f t="shared" si="74"/>
        <v>rising</v>
      </c>
    </row>
    <row r="180" spans="1:27" ht="15" customHeight="1" x14ac:dyDescent="0.3">
      <c r="A180" s="178" t="s">
        <v>738</v>
      </c>
      <c r="B180" s="189" t="s">
        <v>747</v>
      </c>
      <c r="C180" s="197" t="str">
        <f>HYPERLINK("http://suprimo.lib.strath.ac.uk/primo_library/libweb/action/dlSearch.do?institution=SU&amp;group=guest&amp;loc=local,scope:%28SUALMA%29&amp;sortField=stitle&amp;indx=1&amp;bulkSize=100&amp;query=lsr50,contains,"&amp;B180,B180)</f>
        <v>"American Chemical Society Journals"</v>
      </c>
      <c r="D180" s="175" t="s">
        <v>12</v>
      </c>
      <c r="E180" s="182">
        <v>37</v>
      </c>
      <c r="F180" s="202">
        <f t="shared" si="80"/>
        <v>44331.09</v>
      </c>
      <c r="G180" s="202">
        <f t="shared" si="81"/>
        <v>48607.26</v>
      </c>
      <c r="H180" s="202">
        <f t="shared" si="82"/>
        <v>54172.08</v>
      </c>
      <c r="I180" s="202">
        <f t="shared" si="83"/>
        <v>64497.38</v>
      </c>
      <c r="J180" s="181">
        <v>67114.59</v>
      </c>
      <c r="K180" s="204">
        <f t="shared" si="85"/>
        <v>83269</v>
      </c>
      <c r="L180" s="204">
        <f t="shared" si="86"/>
        <v>82788</v>
      </c>
      <c r="M180" s="204">
        <f t="shared" si="87"/>
        <v>76473</v>
      </c>
      <c r="N180" s="204">
        <f t="shared" si="84"/>
        <v>78787</v>
      </c>
      <c r="O180" s="182">
        <v>79168</v>
      </c>
      <c r="P180" s="208">
        <f t="shared" si="75"/>
        <v>0.53238408051015385</v>
      </c>
      <c r="Q180" s="208">
        <f t="shared" si="76"/>
        <v>0.58712929410059433</v>
      </c>
      <c r="R180" s="208">
        <f t="shared" si="76"/>
        <v>0.70838178180534306</v>
      </c>
      <c r="S180" s="208">
        <f t="shared" si="76"/>
        <v>0.81862972317768157</v>
      </c>
      <c r="T180" s="208">
        <f t="shared" si="70"/>
        <v>0.84774896422797086</v>
      </c>
      <c r="U180" s="208">
        <f t="shared" si="71"/>
        <v>0.69885476876434871</v>
      </c>
      <c r="V180" s="207" t="str">
        <f t="shared" si="77"/>
        <v>falling</v>
      </c>
      <c r="W180" s="207" t="str">
        <f t="shared" si="78"/>
        <v>rising</v>
      </c>
      <c r="X180" s="207" t="str">
        <f t="shared" si="79"/>
        <v>rising</v>
      </c>
      <c r="Y180" s="207" t="str">
        <f t="shared" si="72"/>
        <v>rising</v>
      </c>
      <c r="Z180" s="207" t="str">
        <f t="shared" si="73"/>
        <v>rising</v>
      </c>
      <c r="AA180" s="207" t="str">
        <f t="shared" si="74"/>
        <v>rising</v>
      </c>
    </row>
    <row r="181" spans="1:27" ht="15" customHeight="1" x14ac:dyDescent="0.3">
      <c r="A181" s="171" t="s">
        <v>231</v>
      </c>
      <c r="B181" s="172" t="s">
        <v>232</v>
      </c>
      <c r="C181" s="171" t="s">
        <v>233</v>
      </c>
      <c r="D181" s="173" t="s">
        <v>47</v>
      </c>
      <c r="E181" s="171">
        <v>1</v>
      </c>
      <c r="F181" s="202">
        <f t="shared" si="80"/>
        <v>2355.63</v>
      </c>
      <c r="G181" s="202">
        <f t="shared" si="81"/>
        <v>2774.66</v>
      </c>
      <c r="H181" s="202">
        <f t="shared" si="82"/>
        <v>2969.11</v>
      </c>
      <c r="I181" s="202">
        <f t="shared" si="83"/>
        <v>3820.64</v>
      </c>
      <c r="J181" s="181">
        <v>3683.18</v>
      </c>
      <c r="K181" s="206">
        <v>0</v>
      </c>
      <c r="L181" s="206">
        <v>0</v>
      </c>
      <c r="M181" s="206">
        <v>0</v>
      </c>
      <c r="N181" s="206">
        <v>0</v>
      </c>
      <c r="O181" s="206">
        <v>0</v>
      </c>
      <c r="P181" s="208">
        <v>2355.63</v>
      </c>
      <c r="Q181" s="208">
        <v>2774.66</v>
      </c>
      <c r="R181" s="208">
        <v>2969.11</v>
      </c>
      <c r="S181" s="208">
        <v>3820.64</v>
      </c>
      <c r="T181" s="208">
        <v>3683.18</v>
      </c>
      <c r="U181" s="208">
        <f t="shared" si="71"/>
        <v>3120.6439999999998</v>
      </c>
      <c r="V181" s="207" t="str">
        <f t="shared" si="77"/>
        <v>rising</v>
      </c>
      <c r="W181" s="207" t="str">
        <f t="shared" si="78"/>
        <v>rising</v>
      </c>
      <c r="X181" s="207" t="str">
        <f t="shared" si="79"/>
        <v>rising</v>
      </c>
      <c r="Y181" s="207" t="str">
        <f t="shared" si="72"/>
        <v>rising</v>
      </c>
      <c r="Z181" s="207" t="str">
        <f t="shared" si="73"/>
        <v>rising</v>
      </c>
      <c r="AA181" s="207" t="str">
        <f t="shared" si="74"/>
        <v>falling</v>
      </c>
    </row>
    <row r="182" spans="1:27" ht="15" customHeight="1" x14ac:dyDescent="0.3">
      <c r="A182" s="171" t="s">
        <v>308</v>
      </c>
      <c r="B182" s="172" t="s">
        <v>309</v>
      </c>
      <c r="C182" s="171" t="s">
        <v>310</v>
      </c>
      <c r="D182" s="173" t="s">
        <v>47</v>
      </c>
      <c r="E182" s="171">
        <v>1</v>
      </c>
      <c r="F182" s="202">
        <f t="shared" si="80"/>
        <v>122.12</v>
      </c>
      <c r="G182" s="202">
        <f t="shared" si="81"/>
        <v>133.38999999999999</v>
      </c>
      <c r="H182" s="202">
        <f t="shared" si="82"/>
        <v>135.75</v>
      </c>
      <c r="I182" s="202">
        <f t="shared" si="83"/>
        <v>183.8</v>
      </c>
      <c r="J182" s="181">
        <v>167.34</v>
      </c>
      <c r="K182" s="206">
        <v>0</v>
      </c>
      <c r="L182" s="206">
        <v>0</v>
      </c>
      <c r="M182" s="206">
        <v>0</v>
      </c>
      <c r="N182" s="206">
        <v>0</v>
      </c>
      <c r="O182" s="206">
        <v>0</v>
      </c>
      <c r="P182" s="208">
        <v>122.12</v>
      </c>
      <c r="Q182" s="208">
        <v>133.38999999999999</v>
      </c>
      <c r="R182" s="208">
        <v>135.75</v>
      </c>
      <c r="S182" s="208">
        <v>183.8</v>
      </c>
      <c r="T182" s="208">
        <v>167.34</v>
      </c>
      <c r="U182" s="208">
        <f t="shared" si="71"/>
        <v>148.47999999999999</v>
      </c>
      <c r="V182" s="207" t="str">
        <f t="shared" si="77"/>
        <v>rising</v>
      </c>
      <c r="W182" s="207" t="str">
        <f t="shared" si="78"/>
        <v>rising</v>
      </c>
      <c r="X182" s="207" t="str">
        <f t="shared" si="79"/>
        <v>rising</v>
      </c>
      <c r="Y182" s="207" t="str">
        <f t="shared" si="72"/>
        <v>rising</v>
      </c>
      <c r="Z182" s="207" t="str">
        <f t="shared" si="73"/>
        <v>rising</v>
      </c>
      <c r="AA182" s="207" t="str">
        <f t="shared" si="74"/>
        <v>falling</v>
      </c>
    </row>
    <row r="183" spans="1:27" ht="15" customHeight="1" x14ac:dyDescent="0.3">
      <c r="A183" s="171" t="s">
        <v>524</v>
      </c>
      <c r="B183" s="172" t="s">
        <v>525</v>
      </c>
      <c r="C183" s="171" t="s">
        <v>526</v>
      </c>
      <c r="D183" s="173" t="s">
        <v>47</v>
      </c>
      <c r="E183" s="171">
        <v>1</v>
      </c>
      <c r="F183" s="202">
        <f t="shared" si="80"/>
        <v>371.59</v>
      </c>
      <c r="G183" s="202">
        <f t="shared" si="81"/>
        <v>423.34</v>
      </c>
      <c r="H183" s="202">
        <f t="shared" si="82"/>
        <v>409.34</v>
      </c>
      <c r="I183" s="202">
        <f t="shared" si="83"/>
        <v>336.77</v>
      </c>
      <c r="J183" s="181">
        <v>371.78</v>
      </c>
      <c r="K183" s="206">
        <v>0</v>
      </c>
      <c r="L183" s="206">
        <v>0</v>
      </c>
      <c r="M183" s="206">
        <v>0</v>
      </c>
      <c r="N183" s="206">
        <v>0</v>
      </c>
      <c r="O183" s="206">
        <v>0</v>
      </c>
      <c r="P183" s="208">
        <v>371.59</v>
      </c>
      <c r="Q183" s="208">
        <v>423.34</v>
      </c>
      <c r="R183" s="208">
        <v>409.34</v>
      </c>
      <c r="S183" s="208">
        <v>336.77</v>
      </c>
      <c r="T183" s="208">
        <v>371.78</v>
      </c>
      <c r="U183" s="208">
        <f t="shared" si="71"/>
        <v>382.56399999999996</v>
      </c>
      <c r="V183" s="207" t="str">
        <f t="shared" si="77"/>
        <v>rising</v>
      </c>
      <c r="W183" s="207" t="str">
        <f t="shared" si="78"/>
        <v>rising</v>
      </c>
      <c r="X183" s="207" t="str">
        <f t="shared" si="79"/>
        <v>rising</v>
      </c>
      <c r="Y183" s="207" t="str">
        <f t="shared" si="72"/>
        <v>falling</v>
      </c>
      <c r="Z183" s="207" t="str">
        <f t="shared" si="73"/>
        <v>falling</v>
      </c>
      <c r="AA183" s="207" t="str">
        <f t="shared" si="74"/>
        <v>rising</v>
      </c>
    </row>
    <row r="184" spans="1:27" ht="15" customHeight="1" x14ac:dyDescent="0.3">
      <c r="A184" s="171" t="s">
        <v>592</v>
      </c>
      <c r="B184" s="172" t="s">
        <v>593</v>
      </c>
      <c r="C184" s="171" t="s">
        <v>594</v>
      </c>
      <c r="D184" s="173" t="s">
        <v>47</v>
      </c>
      <c r="E184" s="171">
        <v>1</v>
      </c>
      <c r="F184" s="202">
        <f t="shared" si="80"/>
        <v>504.28</v>
      </c>
      <c r="G184" s="202">
        <f t="shared" si="81"/>
        <v>504.28</v>
      </c>
      <c r="H184" s="202">
        <f t="shared" si="82"/>
        <v>538.65</v>
      </c>
      <c r="I184" s="202">
        <f t="shared" si="83"/>
        <v>611.85</v>
      </c>
      <c r="J184" s="181">
        <v>642.07000000000005</v>
      </c>
      <c r="K184" s="206">
        <v>0</v>
      </c>
      <c r="L184" s="206">
        <v>0</v>
      </c>
      <c r="M184" s="206">
        <v>0</v>
      </c>
      <c r="N184" s="206">
        <v>0</v>
      </c>
      <c r="O184" s="206">
        <v>0</v>
      </c>
      <c r="P184" s="208">
        <v>504.28</v>
      </c>
      <c r="Q184" s="208">
        <v>504.28</v>
      </c>
      <c r="R184" s="208">
        <v>538.65</v>
      </c>
      <c r="S184" s="208">
        <v>611.85</v>
      </c>
      <c r="T184" s="208">
        <v>642.07000000000005</v>
      </c>
      <c r="U184" s="208">
        <f t="shared" si="71"/>
        <v>560.226</v>
      </c>
      <c r="V184" s="207" t="str">
        <f t="shared" si="77"/>
        <v>rising</v>
      </c>
      <c r="W184" s="207" t="str">
        <f t="shared" si="78"/>
        <v>rising</v>
      </c>
      <c r="X184" s="207" t="str">
        <f t="shared" si="79"/>
        <v>rising</v>
      </c>
      <c r="Y184" s="207" t="str">
        <f t="shared" si="72"/>
        <v>rising</v>
      </c>
      <c r="Z184" s="207" t="str">
        <f t="shared" si="73"/>
        <v>rising</v>
      </c>
      <c r="AA184" s="207" t="str">
        <f t="shared" si="74"/>
        <v>rising</v>
      </c>
    </row>
    <row r="185" spans="1:27" ht="15" customHeight="1" x14ac:dyDescent="0.3">
      <c r="A185" s="171" t="s">
        <v>777</v>
      </c>
      <c r="B185" s="172"/>
      <c r="C185" s="171" t="s">
        <v>778</v>
      </c>
      <c r="D185" s="173" t="s">
        <v>12</v>
      </c>
      <c r="E185" s="171"/>
      <c r="F185" s="202"/>
      <c r="G185" s="202"/>
      <c r="H185" s="202">
        <v>2006.04</v>
      </c>
      <c r="I185" s="202">
        <v>2047.82</v>
      </c>
      <c r="J185" s="181">
        <v>2045.42</v>
      </c>
      <c r="K185" s="206">
        <v>0</v>
      </c>
      <c r="L185" s="206">
        <v>0</v>
      </c>
      <c r="M185" s="206">
        <v>0</v>
      </c>
      <c r="N185" s="206">
        <v>0</v>
      </c>
      <c r="O185" s="206">
        <v>0</v>
      </c>
      <c r="P185" s="208"/>
      <c r="Q185" s="208"/>
      <c r="R185" s="202">
        <v>2006.04</v>
      </c>
      <c r="S185" s="202">
        <v>2047.82</v>
      </c>
      <c r="T185" s="181">
        <v>2045.42</v>
      </c>
      <c r="U185" s="208">
        <f t="shared" si="71"/>
        <v>2033.0933333333332</v>
      </c>
      <c r="V185" s="207" t="str">
        <f t="shared" si="77"/>
        <v>rising</v>
      </c>
      <c r="W185" s="207" t="str">
        <f t="shared" si="78"/>
        <v>rising</v>
      </c>
      <c r="X185" s="207" t="str">
        <f t="shared" si="79"/>
        <v>rising</v>
      </c>
      <c r="Y185" s="207" t="str">
        <f t="shared" si="72"/>
        <v>rising</v>
      </c>
      <c r="Z185" s="207" t="str">
        <f t="shared" si="73"/>
        <v>rising</v>
      </c>
      <c r="AA185" s="207" t="str">
        <f t="shared" si="74"/>
        <v>falling</v>
      </c>
    </row>
    <row r="186" spans="1:27" ht="15" customHeight="1" x14ac:dyDescent="0.3">
      <c r="A186" s="171" t="s">
        <v>779</v>
      </c>
      <c r="B186" s="172"/>
      <c r="C186" s="171"/>
      <c r="D186" s="173" t="s">
        <v>12</v>
      </c>
      <c r="E186" s="171"/>
      <c r="F186" s="202"/>
      <c r="G186" s="202"/>
      <c r="H186" s="202">
        <v>0</v>
      </c>
      <c r="I186" s="202">
        <v>2976</v>
      </c>
      <c r="J186" s="198">
        <v>2976</v>
      </c>
      <c r="K186" s="206">
        <v>0</v>
      </c>
      <c r="L186" s="206">
        <v>0</v>
      </c>
      <c r="M186" s="206">
        <v>0</v>
      </c>
      <c r="N186" s="206">
        <v>0</v>
      </c>
      <c r="O186" s="206">
        <v>0</v>
      </c>
      <c r="P186" s="208"/>
      <c r="Q186" s="208"/>
      <c r="R186" s="202">
        <v>0</v>
      </c>
      <c r="S186" s="202">
        <v>2976</v>
      </c>
      <c r="T186" s="198">
        <v>2976</v>
      </c>
      <c r="U186" s="208">
        <f t="shared" si="71"/>
        <v>1984</v>
      </c>
      <c r="V186" s="207" t="str">
        <f t="shared" si="77"/>
        <v>rising</v>
      </c>
      <c r="W186" s="207" t="str">
        <f t="shared" si="78"/>
        <v>rising</v>
      </c>
      <c r="X186" s="207" t="str">
        <f t="shared" si="79"/>
        <v>rising</v>
      </c>
      <c r="Y186" s="207" t="str">
        <f t="shared" si="72"/>
        <v>falling</v>
      </c>
      <c r="Z186" s="207" t="str">
        <f t="shared" si="73"/>
        <v>rising</v>
      </c>
      <c r="AA186" s="207" t="str">
        <f t="shared" si="74"/>
        <v>falling</v>
      </c>
    </row>
    <row r="187" spans="1:27" ht="15" customHeight="1" x14ac:dyDescent="0.3">
      <c r="A187" s="171" t="s">
        <v>780</v>
      </c>
      <c r="B187" s="172"/>
      <c r="C187" s="171"/>
      <c r="D187" s="173" t="s">
        <v>12</v>
      </c>
      <c r="E187" s="171"/>
      <c r="F187" s="202"/>
      <c r="G187" s="202"/>
      <c r="H187" s="202">
        <v>4063.51</v>
      </c>
      <c r="I187" s="202">
        <v>4107.09</v>
      </c>
      <c r="J187" s="181">
        <v>4137.55</v>
      </c>
      <c r="K187" s="206">
        <v>0</v>
      </c>
      <c r="L187" s="206">
        <v>0</v>
      </c>
      <c r="M187" s="206">
        <v>0</v>
      </c>
      <c r="N187" s="206">
        <v>0</v>
      </c>
      <c r="O187" s="206">
        <v>0</v>
      </c>
      <c r="P187" s="208"/>
      <c r="Q187" s="208"/>
      <c r="R187" s="202">
        <v>4063.51</v>
      </c>
      <c r="S187" s="202">
        <v>4107.09</v>
      </c>
      <c r="T187" s="181">
        <v>4137.55</v>
      </c>
      <c r="U187" s="208">
        <f t="shared" si="71"/>
        <v>4102.7166666666672</v>
      </c>
      <c r="V187" s="207" t="str">
        <f t="shared" si="77"/>
        <v>rising</v>
      </c>
      <c r="W187" s="207" t="str">
        <f t="shared" si="78"/>
        <v>rising</v>
      </c>
      <c r="X187" s="207" t="str">
        <f t="shared" si="79"/>
        <v>rising</v>
      </c>
      <c r="Y187" s="207" t="str">
        <f t="shared" si="72"/>
        <v>rising</v>
      </c>
      <c r="Z187" s="207" t="str">
        <f t="shared" si="73"/>
        <v>rising</v>
      </c>
      <c r="AA187" s="207" t="str">
        <f t="shared" si="74"/>
        <v>rising</v>
      </c>
    </row>
  </sheetData>
  <sortState xmlns:xlrd2="http://schemas.microsoft.com/office/spreadsheetml/2017/richdata2" ref="A2:J198">
    <sortCondition ref="D2:D198"/>
  </sortState>
  <conditionalFormatting sqref="K1:N1">
    <cfRule type="containsBlanks" dxfId="95" priority="35">
      <formula>LEN(TRIM(K1))=0</formula>
    </cfRule>
  </conditionalFormatting>
  <conditionalFormatting sqref="K1:N1">
    <cfRule type="cellIs" dxfId="94" priority="32" operator="lessThan">
      <formula>1</formula>
    </cfRule>
    <cfRule type="containsText" dxfId="93" priority="33" operator="containsText" text="na">
      <formula>NOT(ISERROR(SEARCH("na",K1)))</formula>
    </cfRule>
    <cfRule type="containsBlanks" dxfId="92" priority="34">
      <formula>LEN(TRIM(K1))=0</formula>
    </cfRule>
  </conditionalFormatting>
  <conditionalFormatting sqref="U1 U6:U1048576">
    <cfRule type="cellIs" dxfId="91" priority="16" operator="greaterThan">
      <formula>50</formula>
    </cfRule>
    <cfRule type="top10" dxfId="90" priority="17" percent="1" rank="10"/>
  </conditionalFormatting>
  <conditionalFormatting sqref="K6:O187">
    <cfRule type="cellIs" dxfId="89" priority="14" operator="lessThan">
      <formula>1</formula>
    </cfRule>
    <cfRule type="cellIs" dxfId="88" priority="15" operator="lessThan">
      <formula>1</formula>
    </cfRule>
  </conditionalFormatting>
  <conditionalFormatting sqref="V1:X1 V6:X1048576">
    <cfRule type="containsText" dxfId="87" priority="12" operator="containsText" text="rising">
      <formula>NOT(ISERROR(SEARCH("rising",V1)))</formula>
    </cfRule>
    <cfRule type="containsText" dxfId="86" priority="13" operator="containsText" text="falling">
      <formula>NOT(ISERROR(SEARCH("falling",V1)))</formula>
    </cfRule>
  </conditionalFormatting>
  <conditionalFormatting sqref="Y1:AA1 Y6:AA1048576">
    <cfRule type="containsText" dxfId="85" priority="10" operator="containsText" text="falling">
      <formula>NOT(ISERROR(SEARCH("falling",Y1)))</formula>
    </cfRule>
    <cfRule type="containsText" dxfId="84" priority="11" operator="containsText" text="rising">
      <formula>NOT(ISERROR(SEARCH("rising",Y1)))</formula>
    </cfRule>
  </conditionalFormatting>
  <conditionalFormatting sqref="L2:N2 K3:N5">
    <cfRule type="cellIs" dxfId="83" priority="7" operator="lessThan">
      <formula>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text="na" id="{29CF6A1C-61B0-4AD6-93CC-7DF91C1E5F87}">
            <xm:f>NOT(ISERROR(SEARCH("na",'2017'!J2)))</xm:f>
            <x14:dxf>
              <fill>
                <patternFill>
                  <bgColor rgb="FFFF0000"/>
                </patternFill>
              </fill>
            </x14:dxf>
          </x14:cfRule>
          <x14:cfRule type="containsBlanks" priority="9" id="{DC029639-9DA5-463D-84B2-13CFD053D745}">
            <xm:f>LEN(TRIM('2017'!J2))=0</xm:f>
            <x14:dxf>
              <fill>
                <patternFill>
                  <bgColor rgb="FFFF0000"/>
                </patternFill>
              </fill>
            </x14:dxf>
          </x14:cfRule>
          <xm:sqref>L2:N2 K3:N5</xm:sqref>
        </x14:conditionalFormatting>
        <x14:conditionalFormatting xmlns:xm="http://schemas.microsoft.com/office/excel/2006/main">
          <x14:cfRule type="containsText" priority="3" operator="containsText" text="Falling" id="{8BA2560E-E1D2-40D0-8BF3-06D3441FFDF5}">
            <xm:f>NOT(ISERROR(SEARCH("Falling",'2017'!T2)))</xm:f>
            <x14:dxf>
              <font>
                <color rgb="FFFF0000"/>
              </font>
            </x14:dxf>
          </x14:cfRule>
          <x14:cfRule type="containsText" priority="4" operator="containsText" text="Rising" id="{7A231CC5-A411-41C3-BF32-644A5D2552BD}">
            <xm:f>NOT(ISERROR(SEARCH("Rising",'2017'!T2)))</xm:f>
            <x14:dxf>
              <font>
                <color rgb="FF00B050"/>
              </font>
              <fill>
                <patternFill patternType="none">
                  <bgColor auto="1"/>
                </patternFill>
              </fill>
            </x14:dxf>
          </x14:cfRule>
          <xm:sqref>U2:U5</xm:sqref>
        </x14:conditionalFormatting>
        <x14:conditionalFormatting xmlns:xm="http://schemas.microsoft.com/office/excel/2006/main">
          <x14:cfRule type="containsText" priority="1" operator="containsText" text="Falling" id="{2C819BD8-C304-4E85-8F1D-0D2B6762C2D9}">
            <xm:f>NOT(ISERROR(SEARCH("Falling",'2017'!U2)))</xm:f>
            <x14:dxf>
              <font>
                <color rgb="FF00B050"/>
              </font>
            </x14:dxf>
          </x14:cfRule>
          <x14:cfRule type="containsText" priority="2" operator="containsText" text="Rising" id="{4F14D59F-1354-417F-9743-CFD90003A21D}">
            <xm:f>NOT(ISERROR(SEARCH("Rising",'2017'!U2)))</xm:f>
            <x14:dxf>
              <font>
                <color rgb="FFFF0000"/>
              </font>
            </x14:dxf>
          </x14:cfRule>
          <xm:sqref>V2:W5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4685-0470-489E-94D6-048244FFDC88}">
  <dimension ref="A1:AB115"/>
  <sheetViews>
    <sheetView workbookViewId="0">
      <pane ySplit="1" topLeftCell="A86" activePane="bottomLeft" state="frozen"/>
      <selection pane="bottomLeft" activeCell="V106" sqref="V106"/>
    </sheetView>
  </sheetViews>
  <sheetFormatPr defaultColWidth="12.44140625" defaultRowHeight="15" customHeight="1" x14ac:dyDescent="0.25"/>
  <cols>
    <col min="1" max="1" width="44.5546875" style="39" customWidth="1"/>
    <col min="2" max="2" width="8.44140625" style="39" customWidth="1"/>
    <col min="3" max="3" width="8.88671875" style="39" customWidth="1"/>
    <col min="4" max="4" width="12.44140625" style="39"/>
    <col min="5" max="5" width="7.33203125" style="39" customWidth="1"/>
    <col min="6" max="6" width="6.6640625" style="239" customWidth="1"/>
    <col min="7" max="7" width="9.6640625" style="209" customWidth="1"/>
    <col min="8" max="8" width="10.88671875" style="209" customWidth="1"/>
    <col min="9" max="9" width="10.6640625" style="209" customWidth="1"/>
    <col min="10" max="11" width="12.44140625" style="209"/>
    <col min="12" max="12" width="10.33203125" style="242" customWidth="1"/>
    <col min="13" max="13" width="9.5546875" style="242" customWidth="1"/>
    <col min="14" max="14" width="9.109375" style="242" customWidth="1"/>
    <col min="15" max="15" width="9.5546875" style="242" customWidth="1"/>
    <col min="16" max="16" width="9" style="105" customWidth="1"/>
    <col min="17" max="17" width="7.5546875" style="209" customWidth="1"/>
    <col min="18" max="18" width="8" style="209" customWidth="1"/>
    <col min="19" max="19" width="8.88671875" style="209" customWidth="1"/>
    <col min="20" max="20" width="8" style="209" customWidth="1"/>
    <col min="21" max="22" width="8.5546875" style="209" customWidth="1"/>
    <col min="23" max="23" width="8.109375" style="39" customWidth="1"/>
    <col min="24" max="24" width="8.6640625" style="39" customWidth="1"/>
    <col min="25" max="25" width="8.5546875" style="39" customWidth="1"/>
    <col min="26" max="26" width="9.5546875" style="39" customWidth="1"/>
    <col min="27" max="27" width="8.33203125" style="39" customWidth="1"/>
    <col min="28" max="28" width="7.88671875" style="39" customWidth="1"/>
    <col min="29" max="16384" width="12.44140625" style="39"/>
  </cols>
  <sheetData>
    <row r="1" spans="1:28" ht="50.1" customHeight="1" x14ac:dyDescent="0.25">
      <c r="A1" s="167" t="s">
        <v>754</v>
      </c>
      <c r="B1" s="167" t="s">
        <v>784</v>
      </c>
      <c r="C1" s="168" t="s">
        <v>785</v>
      </c>
      <c r="D1" s="167" t="s">
        <v>2</v>
      </c>
      <c r="E1" s="167" t="s">
        <v>5</v>
      </c>
      <c r="F1" s="167" t="s">
        <v>6</v>
      </c>
      <c r="G1" s="223" t="s">
        <v>987</v>
      </c>
      <c r="H1" s="223" t="s">
        <v>988</v>
      </c>
      <c r="I1" s="223" t="s">
        <v>768</v>
      </c>
      <c r="J1" s="223" t="s">
        <v>774</v>
      </c>
      <c r="K1" s="201" t="s">
        <v>786</v>
      </c>
      <c r="L1" s="240" t="s">
        <v>741</v>
      </c>
      <c r="M1" s="240" t="s">
        <v>749</v>
      </c>
      <c r="N1" s="240" t="s">
        <v>755</v>
      </c>
      <c r="O1" s="243" t="s">
        <v>775</v>
      </c>
      <c r="P1" s="244" t="s">
        <v>787</v>
      </c>
      <c r="Q1" s="225" t="s">
        <v>751</v>
      </c>
      <c r="R1" s="225" t="s">
        <v>752</v>
      </c>
      <c r="S1" s="225" t="s">
        <v>769</v>
      </c>
      <c r="T1" s="225" t="s">
        <v>781</v>
      </c>
      <c r="U1" s="226" t="s">
        <v>989</v>
      </c>
      <c r="V1" s="227" t="s">
        <v>753</v>
      </c>
      <c r="W1" s="170" t="s">
        <v>990</v>
      </c>
      <c r="X1" s="170" t="s">
        <v>991</v>
      </c>
      <c r="Y1" s="170" t="s">
        <v>992</v>
      </c>
      <c r="Z1" s="224" t="s">
        <v>993</v>
      </c>
      <c r="AA1" s="224" t="s">
        <v>994</v>
      </c>
      <c r="AB1" s="224" t="s">
        <v>995</v>
      </c>
    </row>
    <row r="2" spans="1:28" ht="15" customHeight="1" x14ac:dyDescent="0.25">
      <c r="A2" s="171" t="s">
        <v>725</v>
      </c>
      <c r="B2" s="171"/>
      <c r="C2" s="171"/>
      <c r="D2" s="212" t="s">
        <v>9</v>
      </c>
      <c r="E2" s="211" t="s">
        <v>539</v>
      </c>
      <c r="F2" s="211"/>
      <c r="G2" s="222">
        <f t="shared" ref="G2:G27" si="0">VLOOKUP(A2, Science2018, 7, FALSE)</f>
        <v>15466.8</v>
      </c>
      <c r="H2" s="222">
        <f t="shared" ref="H2:H27" si="1">VLOOKUP(A2, Science2018, 8, FALSE)</f>
        <v>15776.4</v>
      </c>
      <c r="I2" s="222">
        <f t="shared" ref="I2:I27" si="2">VLOOKUP(A2, Science2018, 9, FALSE)</f>
        <v>16092</v>
      </c>
      <c r="J2" s="222">
        <f t="shared" ref="J2:J27" si="3">VLOOKUP(A2, Science2018, 10, FALSE)</f>
        <v>16897.2</v>
      </c>
      <c r="K2" s="221">
        <v>17572.8</v>
      </c>
      <c r="L2" s="241">
        <v>64164</v>
      </c>
      <c r="M2" s="241">
        <f t="shared" ref="M2:M27" si="4">VLOOKUP(A2, Science2018, 13, FALSE)</f>
        <v>182585</v>
      </c>
      <c r="N2" s="241">
        <v>328455</v>
      </c>
      <c r="O2" s="241">
        <v>177970</v>
      </c>
      <c r="P2" s="175">
        <v>233722</v>
      </c>
      <c r="Q2" s="238">
        <f>G2/L2</f>
        <v>0.24105105666729007</v>
      </c>
      <c r="R2" s="208">
        <f t="shared" ref="R2:U17" si="5">H2/M2</f>
        <v>8.6405783607634803E-2</v>
      </c>
      <c r="S2" s="208">
        <f t="shared" si="5"/>
        <v>4.8993012741471435E-2</v>
      </c>
      <c r="T2" s="208">
        <f t="shared" si="5"/>
        <v>9.4944091700848457E-2</v>
      </c>
      <c r="U2" s="208">
        <f t="shared" si="5"/>
        <v>7.5186760339206404E-2</v>
      </c>
      <c r="V2" s="198">
        <f>AVERAGE(Q2:U2)</f>
        <v>0.10931614101129024</v>
      </c>
      <c r="W2" s="180" t="str">
        <f>IF(M2&gt;N2,"falling","rising")</f>
        <v>rising</v>
      </c>
      <c r="X2" s="180" t="str">
        <f>IF(N2&gt;O2,"falling","rising")</f>
        <v>falling</v>
      </c>
      <c r="Y2" s="180" t="str">
        <f>IF(O2&gt;P2,"falling","rising")</f>
        <v>rising</v>
      </c>
      <c r="Z2" s="180" t="str">
        <f>IF(R2&lt;S2, "rising", "falling")</f>
        <v>falling</v>
      </c>
      <c r="AA2" s="180" t="str">
        <f>IF(S2&lt;T2, "rising", "falling")</f>
        <v>rising</v>
      </c>
      <c r="AB2" s="180" t="str">
        <f>IF(T2&lt;U2, "rising", "falling")</f>
        <v>falling</v>
      </c>
    </row>
    <row r="3" spans="1:28" ht="15" customHeight="1" x14ac:dyDescent="0.25">
      <c r="A3" s="171" t="s">
        <v>777</v>
      </c>
      <c r="B3" s="171"/>
      <c r="C3" s="171"/>
      <c r="D3" s="212" t="s">
        <v>778</v>
      </c>
      <c r="E3" s="211" t="s">
        <v>539</v>
      </c>
      <c r="F3" s="211"/>
      <c r="G3" s="222"/>
      <c r="H3" s="222">
        <f t="shared" si="1"/>
        <v>2006.04</v>
      </c>
      <c r="I3" s="222">
        <f t="shared" si="2"/>
        <v>2047.82</v>
      </c>
      <c r="J3" s="222">
        <f t="shared" si="3"/>
        <v>2045.42</v>
      </c>
      <c r="K3" s="232">
        <v>2086.33</v>
      </c>
      <c r="L3" s="241"/>
      <c r="M3" s="241"/>
      <c r="N3" s="241"/>
      <c r="O3" s="241"/>
      <c r="P3" s="245">
        <v>6286</v>
      </c>
      <c r="Q3" s="208"/>
      <c r="R3" s="208"/>
      <c r="S3" s="208"/>
      <c r="T3" s="208"/>
      <c r="U3" s="208">
        <f t="shared" si="5"/>
        <v>0.33190104995227487</v>
      </c>
      <c r="V3" s="198">
        <f t="shared" ref="V3:V66" si="6">AVERAGE(Q3:U3)</f>
        <v>0.33190104995227487</v>
      </c>
      <c r="W3" s="180" t="str">
        <f t="shared" ref="W3:W66" si="7">IF(M3&gt;N3,"falling","rising")</f>
        <v>rising</v>
      </c>
      <c r="X3" s="180" t="str">
        <f t="shared" ref="X3:X66" si="8">IF(N3&gt;O3,"falling","rising")</f>
        <v>rising</v>
      </c>
      <c r="Y3" s="180" t="str">
        <f t="shared" ref="Y3:Y66" si="9">IF(O3&gt;P3,"falling","rising")</f>
        <v>rising</v>
      </c>
      <c r="Z3" s="180" t="str">
        <f t="shared" ref="Z3:Z66" si="10">IF(R3&lt;S3, "rising", "falling")</f>
        <v>falling</v>
      </c>
      <c r="AA3" s="180" t="str">
        <f t="shared" ref="AA3:AA66" si="11">IF(S3&lt;T3, "rising", "falling")</f>
        <v>falling</v>
      </c>
      <c r="AB3" s="180" t="str">
        <f t="shared" ref="AB3:AB66" si="12">IF(T3&lt;U3, "rising", "falling")</f>
        <v>rising</v>
      </c>
    </row>
    <row r="4" spans="1:28" ht="15" customHeight="1" x14ac:dyDescent="0.25">
      <c r="A4" s="171" t="s">
        <v>779</v>
      </c>
      <c r="B4" s="171"/>
      <c r="C4" s="171"/>
      <c r="D4" s="212" t="s">
        <v>9</v>
      </c>
      <c r="E4" s="211" t="s">
        <v>539</v>
      </c>
      <c r="F4" s="211"/>
      <c r="G4" s="222"/>
      <c r="H4" s="222"/>
      <c r="I4" s="222">
        <f t="shared" si="2"/>
        <v>2976</v>
      </c>
      <c r="J4" s="222">
        <f t="shared" si="3"/>
        <v>2976</v>
      </c>
      <c r="K4" s="216">
        <v>2976</v>
      </c>
      <c r="L4" s="241"/>
      <c r="M4" s="241"/>
      <c r="N4" s="241">
        <f t="shared" ref="N4:N27" si="13">VLOOKUP(A4, Science2018, 14, FALSE)</f>
        <v>0</v>
      </c>
      <c r="O4" s="241">
        <f t="shared" ref="O4:O27" si="14">VLOOKUP(A4, Science2018, 15, FALSE)</f>
        <v>0</v>
      </c>
      <c r="P4" s="218">
        <v>0</v>
      </c>
      <c r="Q4" s="208"/>
      <c r="R4" s="208"/>
      <c r="S4" s="208"/>
      <c r="T4" s="208"/>
      <c r="U4" s="208"/>
      <c r="V4" s="198"/>
      <c r="W4" s="180" t="str">
        <f t="shared" si="7"/>
        <v>rising</v>
      </c>
      <c r="X4" s="180" t="str">
        <f t="shared" si="8"/>
        <v>rising</v>
      </c>
      <c r="Y4" s="180" t="str">
        <f t="shared" si="9"/>
        <v>rising</v>
      </c>
      <c r="Z4" s="180" t="str">
        <f t="shared" si="10"/>
        <v>falling</v>
      </c>
      <c r="AA4" s="180" t="str">
        <f t="shared" si="11"/>
        <v>falling</v>
      </c>
      <c r="AB4" s="180" t="str">
        <f t="shared" si="12"/>
        <v>falling</v>
      </c>
    </row>
    <row r="5" spans="1:28" ht="15" customHeight="1" x14ac:dyDescent="0.25">
      <c r="A5" s="171" t="s">
        <v>896</v>
      </c>
      <c r="B5" s="171"/>
      <c r="C5" s="171"/>
      <c r="D5" s="212" t="s">
        <v>9</v>
      </c>
      <c r="E5" s="211" t="s">
        <v>539</v>
      </c>
      <c r="F5" s="211"/>
      <c r="G5" s="222"/>
      <c r="H5" s="222"/>
      <c r="I5" s="222"/>
      <c r="J5" s="222"/>
      <c r="K5" s="232">
        <v>5287.28</v>
      </c>
      <c r="L5" s="241"/>
      <c r="M5" s="241"/>
      <c r="N5" s="241"/>
      <c r="O5" s="241"/>
      <c r="P5" s="245">
        <v>5264</v>
      </c>
      <c r="Q5" s="208"/>
      <c r="R5" s="208"/>
      <c r="S5" s="208"/>
      <c r="T5" s="208"/>
      <c r="U5" s="208">
        <f t="shared" si="5"/>
        <v>1.0044224924012157</v>
      </c>
      <c r="V5" s="198">
        <f t="shared" si="6"/>
        <v>1.0044224924012157</v>
      </c>
      <c r="W5" s="180" t="str">
        <f t="shared" si="7"/>
        <v>rising</v>
      </c>
      <c r="X5" s="180" t="str">
        <f t="shared" si="8"/>
        <v>rising</v>
      </c>
      <c r="Y5" s="180" t="str">
        <f t="shared" si="9"/>
        <v>rising</v>
      </c>
      <c r="Z5" s="180" t="str">
        <f t="shared" si="10"/>
        <v>falling</v>
      </c>
      <c r="AA5" s="180" t="str">
        <f t="shared" si="11"/>
        <v>falling</v>
      </c>
      <c r="AB5" s="180" t="str">
        <f t="shared" si="12"/>
        <v>rising</v>
      </c>
    </row>
    <row r="6" spans="1:28" ht="15" customHeight="1" x14ac:dyDescent="0.25">
      <c r="A6" s="171" t="s">
        <v>537</v>
      </c>
      <c r="B6" s="171"/>
      <c r="C6" s="171"/>
      <c r="D6" s="212" t="s">
        <v>9</v>
      </c>
      <c r="E6" s="211" t="s">
        <v>539</v>
      </c>
      <c r="F6" s="211">
        <v>1</v>
      </c>
      <c r="G6" s="222">
        <f t="shared" si="0"/>
        <v>8382</v>
      </c>
      <c r="H6" s="222">
        <f t="shared" si="1"/>
        <v>8492.4</v>
      </c>
      <c r="I6" s="222">
        <f t="shared" si="2"/>
        <v>10541.62</v>
      </c>
      <c r="J6" s="222">
        <f t="shared" si="3"/>
        <v>9978.1</v>
      </c>
      <c r="K6" s="233">
        <v>10092</v>
      </c>
      <c r="L6" s="241">
        <v>269</v>
      </c>
      <c r="M6" s="241">
        <f t="shared" si="4"/>
        <v>296</v>
      </c>
      <c r="N6" s="241">
        <v>293</v>
      </c>
      <c r="O6" s="241">
        <v>4779</v>
      </c>
      <c r="P6" s="175">
        <v>4308</v>
      </c>
      <c r="Q6" s="208">
        <f t="shared" ref="Q6:U66" si="15">G6/L6</f>
        <v>31.159851301115243</v>
      </c>
      <c r="R6" s="208">
        <f t="shared" si="5"/>
        <v>28.690540540540539</v>
      </c>
      <c r="S6" s="208">
        <f t="shared" si="5"/>
        <v>35.978225255972696</v>
      </c>
      <c r="T6" s="208">
        <f t="shared" si="5"/>
        <v>2.0879054195438376</v>
      </c>
      <c r="U6" s="208">
        <f t="shared" si="5"/>
        <v>2.3426183844011144</v>
      </c>
      <c r="V6" s="198">
        <f t="shared" si="6"/>
        <v>20.051828180314686</v>
      </c>
      <c r="W6" s="180" t="str">
        <f t="shared" si="7"/>
        <v>falling</v>
      </c>
      <c r="X6" s="180" t="str">
        <f t="shared" si="8"/>
        <v>rising</v>
      </c>
      <c r="Y6" s="180" t="str">
        <f t="shared" si="9"/>
        <v>falling</v>
      </c>
      <c r="Z6" s="180" t="str">
        <f t="shared" si="10"/>
        <v>rising</v>
      </c>
      <c r="AA6" s="180" t="str">
        <f t="shared" si="11"/>
        <v>falling</v>
      </c>
      <c r="AB6" s="180" t="str">
        <f t="shared" si="12"/>
        <v>rising</v>
      </c>
    </row>
    <row r="7" spans="1:28" ht="15" customHeight="1" x14ac:dyDescent="0.25">
      <c r="A7" s="171" t="s">
        <v>653</v>
      </c>
      <c r="B7" s="171"/>
      <c r="C7" s="171"/>
      <c r="D7" s="212" t="s">
        <v>9</v>
      </c>
      <c r="E7" s="211" t="s">
        <v>539</v>
      </c>
      <c r="F7" s="211"/>
      <c r="G7" s="222">
        <f t="shared" si="0"/>
        <v>13886.4</v>
      </c>
      <c r="H7" s="222">
        <f t="shared" si="1"/>
        <v>14233.2</v>
      </c>
      <c r="I7" s="222">
        <f t="shared" si="2"/>
        <v>14660.4</v>
      </c>
      <c r="J7" s="222">
        <f t="shared" si="3"/>
        <v>15026.4</v>
      </c>
      <c r="K7" s="233">
        <v>15477.6</v>
      </c>
      <c r="L7" s="241" t="str">
        <f>VLOOKUP(A7, Science2018, 12, FALSE)</f>
        <v>D</v>
      </c>
      <c r="M7" s="241">
        <f t="shared" si="4"/>
        <v>5533</v>
      </c>
      <c r="N7" s="241" t="str">
        <f t="shared" si="13"/>
        <v>D</v>
      </c>
      <c r="O7" s="241" t="str">
        <f t="shared" si="14"/>
        <v>D</v>
      </c>
      <c r="P7" s="175" t="s">
        <v>539</v>
      </c>
      <c r="Q7" s="208"/>
      <c r="R7" s="208">
        <f t="shared" si="5"/>
        <v>2.5724200253027294</v>
      </c>
      <c r="S7" s="208"/>
      <c r="T7" s="208"/>
      <c r="U7" s="208"/>
      <c r="V7" s="198"/>
      <c r="W7" s="180" t="str">
        <f t="shared" si="7"/>
        <v>rising</v>
      </c>
      <c r="X7" s="180" t="str">
        <f t="shared" si="8"/>
        <v>rising</v>
      </c>
      <c r="Y7" s="180" t="str">
        <f t="shared" si="9"/>
        <v>rising</v>
      </c>
      <c r="Z7" s="180" t="str">
        <f t="shared" si="10"/>
        <v>falling</v>
      </c>
      <c r="AA7" s="180" t="str">
        <f t="shared" si="11"/>
        <v>falling</v>
      </c>
      <c r="AB7" s="180" t="str">
        <f t="shared" si="12"/>
        <v>falling</v>
      </c>
    </row>
    <row r="8" spans="1:28" ht="15" customHeight="1" x14ac:dyDescent="0.25">
      <c r="A8" s="171" t="s">
        <v>660</v>
      </c>
      <c r="B8" s="171"/>
      <c r="C8" s="171"/>
      <c r="D8" s="212" t="s">
        <v>9</v>
      </c>
      <c r="E8" s="211" t="s">
        <v>539</v>
      </c>
      <c r="F8" s="211"/>
      <c r="G8" s="222">
        <f t="shared" si="0"/>
        <v>74345.990000000005</v>
      </c>
      <c r="H8" s="222">
        <f t="shared" si="1"/>
        <v>87676.29</v>
      </c>
      <c r="I8" s="222">
        <f t="shared" si="2"/>
        <v>93080.93</v>
      </c>
      <c r="J8" s="222">
        <f t="shared" si="3"/>
        <v>102588.76</v>
      </c>
      <c r="K8" s="233">
        <v>108290.22</v>
      </c>
      <c r="L8" s="241">
        <v>11998</v>
      </c>
      <c r="M8" s="241">
        <f t="shared" si="4"/>
        <v>9099</v>
      </c>
      <c r="N8" s="241">
        <v>6152</v>
      </c>
      <c r="O8" s="241">
        <v>4499</v>
      </c>
      <c r="P8" s="218"/>
      <c r="Q8" s="208">
        <f t="shared" si="15"/>
        <v>6.1965319219869981</v>
      </c>
      <c r="R8" s="208">
        <f t="shared" si="5"/>
        <v>9.6358160237388724</v>
      </c>
      <c r="S8" s="208">
        <f t="shared" si="5"/>
        <v>15.130190182054616</v>
      </c>
      <c r="T8" s="208">
        <f t="shared" si="5"/>
        <v>22.802569459879972</v>
      </c>
      <c r="U8" s="208"/>
      <c r="V8" s="198"/>
      <c r="W8" s="180" t="str">
        <f t="shared" si="7"/>
        <v>falling</v>
      </c>
      <c r="X8" s="180" t="str">
        <f t="shared" si="8"/>
        <v>falling</v>
      </c>
      <c r="Y8" s="180" t="str">
        <f t="shared" si="9"/>
        <v>falling</v>
      </c>
      <c r="Z8" s="180" t="str">
        <f t="shared" si="10"/>
        <v>rising</v>
      </c>
      <c r="AA8" s="180" t="str">
        <f t="shared" si="11"/>
        <v>rising</v>
      </c>
      <c r="AB8" s="180" t="str">
        <f t="shared" si="12"/>
        <v>falling</v>
      </c>
    </row>
    <row r="9" spans="1:28" ht="15" customHeight="1" x14ac:dyDescent="0.25">
      <c r="A9" s="171" t="s">
        <v>780</v>
      </c>
      <c r="B9" s="171"/>
      <c r="C9" s="171"/>
      <c r="D9" s="212" t="s">
        <v>9</v>
      </c>
      <c r="E9" s="211" t="s">
        <v>539</v>
      </c>
      <c r="F9" s="211"/>
      <c r="G9" s="222">
        <f t="shared" si="0"/>
        <v>0</v>
      </c>
      <c r="H9" s="222">
        <f t="shared" si="1"/>
        <v>4063.51</v>
      </c>
      <c r="I9" s="222">
        <f t="shared" si="2"/>
        <v>4107.09</v>
      </c>
      <c r="J9" s="222">
        <f t="shared" si="3"/>
        <v>4137.55</v>
      </c>
      <c r="K9" s="232">
        <v>4220.3</v>
      </c>
      <c r="L9" s="241"/>
      <c r="M9" s="241"/>
      <c r="N9" s="241"/>
      <c r="O9" s="241"/>
      <c r="P9" s="245">
        <v>3221</v>
      </c>
      <c r="Q9" s="208"/>
      <c r="R9" s="208"/>
      <c r="S9" s="208"/>
      <c r="T9" s="208"/>
      <c r="U9" s="208">
        <f t="shared" si="5"/>
        <v>1.3102452654455139</v>
      </c>
      <c r="V9" s="198">
        <f t="shared" si="6"/>
        <v>1.3102452654455139</v>
      </c>
      <c r="W9" s="180" t="str">
        <f t="shared" si="7"/>
        <v>rising</v>
      </c>
      <c r="X9" s="180" t="str">
        <f t="shared" si="8"/>
        <v>rising</v>
      </c>
      <c r="Y9" s="180" t="str">
        <f t="shared" si="9"/>
        <v>rising</v>
      </c>
      <c r="Z9" s="180" t="str">
        <f t="shared" si="10"/>
        <v>falling</v>
      </c>
      <c r="AA9" s="180" t="str">
        <f t="shared" si="11"/>
        <v>falling</v>
      </c>
      <c r="AB9" s="180" t="str">
        <f t="shared" si="12"/>
        <v>rising</v>
      </c>
    </row>
    <row r="10" spans="1:28" ht="15" customHeight="1" x14ac:dyDescent="0.25">
      <c r="A10" s="171" t="s">
        <v>758</v>
      </c>
      <c r="B10" s="171" t="s">
        <v>788</v>
      </c>
      <c r="C10" s="171" t="s">
        <v>788</v>
      </c>
      <c r="D10" s="212" t="s">
        <v>50</v>
      </c>
      <c r="E10" s="211" t="s">
        <v>12</v>
      </c>
      <c r="F10" s="211">
        <v>1</v>
      </c>
      <c r="G10" s="222"/>
      <c r="H10" s="222"/>
      <c r="I10" s="222"/>
      <c r="J10" s="222">
        <f t="shared" si="3"/>
        <v>223.2</v>
      </c>
      <c r="K10" s="233">
        <v>232.35</v>
      </c>
      <c r="L10" s="241"/>
      <c r="M10" s="241"/>
      <c r="N10" s="241"/>
      <c r="O10" s="241">
        <f t="shared" si="14"/>
        <v>13</v>
      </c>
      <c r="P10" s="234">
        <v>10</v>
      </c>
      <c r="Q10" s="208"/>
      <c r="R10" s="208"/>
      <c r="S10" s="208"/>
      <c r="T10" s="208">
        <f t="shared" si="5"/>
        <v>17.169230769230769</v>
      </c>
      <c r="U10" s="208">
        <f t="shared" si="5"/>
        <v>23.234999999999999</v>
      </c>
      <c r="V10" s="198">
        <f t="shared" si="6"/>
        <v>20.202115384615382</v>
      </c>
      <c r="W10" s="180" t="str">
        <f t="shared" si="7"/>
        <v>rising</v>
      </c>
      <c r="X10" s="180" t="str">
        <f t="shared" si="8"/>
        <v>rising</v>
      </c>
      <c r="Y10" s="180" t="str">
        <f t="shared" si="9"/>
        <v>falling</v>
      </c>
      <c r="Z10" s="180" t="str">
        <f t="shared" si="10"/>
        <v>falling</v>
      </c>
      <c r="AA10" s="180" t="str">
        <f t="shared" si="11"/>
        <v>rising</v>
      </c>
      <c r="AB10" s="180" t="str">
        <f t="shared" si="12"/>
        <v>rising</v>
      </c>
    </row>
    <row r="11" spans="1:28" ht="15" customHeight="1" x14ac:dyDescent="0.25">
      <c r="A11" s="171" t="s">
        <v>30</v>
      </c>
      <c r="B11" s="171" t="s">
        <v>789</v>
      </c>
      <c r="C11" s="171" t="s">
        <v>790</v>
      </c>
      <c r="D11" s="212" t="s">
        <v>50</v>
      </c>
      <c r="E11" s="211" t="s">
        <v>12</v>
      </c>
      <c r="F11" s="211">
        <v>1</v>
      </c>
      <c r="G11" s="222">
        <f t="shared" si="0"/>
        <v>658.77</v>
      </c>
      <c r="H11" s="222">
        <f t="shared" si="1"/>
        <v>694.35</v>
      </c>
      <c r="I11" s="222">
        <f t="shared" si="2"/>
        <v>731.84</v>
      </c>
      <c r="J11" s="222">
        <f t="shared" si="3"/>
        <v>760.38</v>
      </c>
      <c r="K11" s="233">
        <v>791.56</v>
      </c>
      <c r="L11" s="241">
        <f t="shared" ref="L11:L27" si="16">VLOOKUP(A11, Science2018, 12, FALSE)</f>
        <v>82</v>
      </c>
      <c r="M11" s="241">
        <f t="shared" si="4"/>
        <v>39</v>
      </c>
      <c r="N11" s="241">
        <f t="shared" si="13"/>
        <v>163</v>
      </c>
      <c r="O11" s="241">
        <f t="shared" si="14"/>
        <v>62</v>
      </c>
      <c r="P11" s="234">
        <v>22</v>
      </c>
      <c r="Q11" s="208">
        <f t="shared" si="15"/>
        <v>8.0337804878048775</v>
      </c>
      <c r="R11" s="208">
        <f t="shared" si="5"/>
        <v>17.803846153846155</v>
      </c>
      <c r="S11" s="208">
        <f t="shared" si="5"/>
        <v>4.4898159509202458</v>
      </c>
      <c r="T11" s="208">
        <f t="shared" si="5"/>
        <v>12.264193548387096</v>
      </c>
      <c r="U11" s="208">
        <f t="shared" si="5"/>
        <v>35.979999999999997</v>
      </c>
      <c r="V11" s="198">
        <f t="shared" si="6"/>
        <v>15.714327228191674</v>
      </c>
      <c r="W11" s="180" t="str">
        <f t="shared" si="7"/>
        <v>rising</v>
      </c>
      <c r="X11" s="180" t="str">
        <f t="shared" si="8"/>
        <v>falling</v>
      </c>
      <c r="Y11" s="180" t="str">
        <f t="shared" si="9"/>
        <v>falling</v>
      </c>
      <c r="Z11" s="180" t="str">
        <f t="shared" si="10"/>
        <v>falling</v>
      </c>
      <c r="AA11" s="180" t="str">
        <f t="shared" si="11"/>
        <v>rising</v>
      </c>
      <c r="AB11" s="180" t="str">
        <f t="shared" si="12"/>
        <v>rising</v>
      </c>
    </row>
    <row r="12" spans="1:28" ht="15" customHeight="1" x14ac:dyDescent="0.25">
      <c r="A12" s="171" t="s">
        <v>33</v>
      </c>
      <c r="B12" s="171" t="s">
        <v>791</v>
      </c>
      <c r="C12" s="171" t="s">
        <v>792</v>
      </c>
      <c r="D12" s="212" t="s">
        <v>50</v>
      </c>
      <c r="E12" s="211" t="s">
        <v>12</v>
      </c>
      <c r="F12" s="211">
        <v>1</v>
      </c>
      <c r="G12" s="222">
        <f t="shared" si="0"/>
        <v>297.08999999999997</v>
      </c>
      <c r="H12" s="222">
        <f t="shared" si="1"/>
        <v>313.14</v>
      </c>
      <c r="I12" s="222">
        <f t="shared" si="2"/>
        <v>330.05</v>
      </c>
      <c r="J12" s="222">
        <f t="shared" si="3"/>
        <v>342.92</v>
      </c>
      <c r="K12" s="233">
        <v>356.99</v>
      </c>
      <c r="L12" s="241">
        <f t="shared" si="16"/>
        <v>28</v>
      </c>
      <c r="M12" s="241">
        <f t="shared" si="4"/>
        <v>18</v>
      </c>
      <c r="N12" s="241">
        <f t="shared" si="13"/>
        <v>23</v>
      </c>
      <c r="O12" s="241">
        <f t="shared" si="14"/>
        <v>9</v>
      </c>
      <c r="P12" s="234">
        <v>8</v>
      </c>
      <c r="Q12" s="208">
        <f t="shared" si="15"/>
        <v>10.610357142857142</v>
      </c>
      <c r="R12" s="208">
        <f t="shared" si="5"/>
        <v>17.396666666666665</v>
      </c>
      <c r="S12" s="208">
        <f t="shared" si="5"/>
        <v>14.35</v>
      </c>
      <c r="T12" s="208">
        <f t="shared" si="5"/>
        <v>38.102222222222224</v>
      </c>
      <c r="U12" s="208">
        <f t="shared" si="5"/>
        <v>44.623750000000001</v>
      </c>
      <c r="V12" s="198">
        <f t="shared" si="6"/>
        <v>25.016599206349206</v>
      </c>
      <c r="W12" s="180" t="str">
        <f t="shared" si="7"/>
        <v>rising</v>
      </c>
      <c r="X12" s="180" t="str">
        <f t="shared" si="8"/>
        <v>falling</v>
      </c>
      <c r="Y12" s="180" t="str">
        <f t="shared" si="9"/>
        <v>falling</v>
      </c>
      <c r="Z12" s="180" t="str">
        <f t="shared" si="10"/>
        <v>falling</v>
      </c>
      <c r="AA12" s="180" t="str">
        <f t="shared" si="11"/>
        <v>rising</v>
      </c>
      <c r="AB12" s="180" t="str">
        <f t="shared" si="12"/>
        <v>rising</v>
      </c>
    </row>
    <row r="13" spans="1:28" ht="15" customHeight="1" x14ac:dyDescent="0.25">
      <c r="A13" s="171" t="s">
        <v>35</v>
      </c>
      <c r="B13" s="171" t="s">
        <v>793</v>
      </c>
      <c r="C13" s="171" t="s">
        <v>794</v>
      </c>
      <c r="D13" s="212" t="s">
        <v>50</v>
      </c>
      <c r="E13" s="211" t="s">
        <v>12</v>
      </c>
      <c r="F13" s="211">
        <v>1</v>
      </c>
      <c r="G13" s="222">
        <f t="shared" si="0"/>
        <v>581.27</v>
      </c>
      <c r="H13" s="222">
        <f t="shared" si="1"/>
        <v>612.66999999999996</v>
      </c>
      <c r="I13" s="222">
        <f t="shared" si="2"/>
        <v>645.76</v>
      </c>
      <c r="J13" s="222">
        <f t="shared" si="3"/>
        <v>670.94</v>
      </c>
      <c r="K13" s="235">
        <v>698.45</v>
      </c>
      <c r="L13" s="241">
        <f t="shared" si="16"/>
        <v>82</v>
      </c>
      <c r="M13" s="241">
        <f t="shared" si="4"/>
        <v>27</v>
      </c>
      <c r="N13" s="241">
        <f t="shared" si="13"/>
        <v>26</v>
      </c>
      <c r="O13" s="241">
        <f t="shared" si="14"/>
        <v>8</v>
      </c>
      <c r="P13" s="234">
        <v>19</v>
      </c>
      <c r="Q13" s="208">
        <f t="shared" si="15"/>
        <v>7.088658536585366</v>
      </c>
      <c r="R13" s="208">
        <f t="shared" si="5"/>
        <v>22.691481481481478</v>
      </c>
      <c r="S13" s="208">
        <f t="shared" si="5"/>
        <v>24.836923076923078</v>
      </c>
      <c r="T13" s="208">
        <f t="shared" si="5"/>
        <v>83.867500000000007</v>
      </c>
      <c r="U13" s="208">
        <f t="shared" si="5"/>
        <v>36.760526315789477</v>
      </c>
      <c r="V13" s="198">
        <f t="shared" si="6"/>
        <v>35.049017882155887</v>
      </c>
      <c r="W13" s="180" t="str">
        <f t="shared" si="7"/>
        <v>falling</v>
      </c>
      <c r="X13" s="180" t="str">
        <f t="shared" si="8"/>
        <v>falling</v>
      </c>
      <c r="Y13" s="180" t="str">
        <f t="shared" si="9"/>
        <v>rising</v>
      </c>
      <c r="Z13" s="180" t="str">
        <f t="shared" si="10"/>
        <v>rising</v>
      </c>
      <c r="AA13" s="180" t="str">
        <f t="shared" si="11"/>
        <v>rising</v>
      </c>
      <c r="AB13" s="180" t="str">
        <f t="shared" si="12"/>
        <v>falling</v>
      </c>
    </row>
    <row r="14" spans="1:28" ht="15" customHeight="1" x14ac:dyDescent="0.25">
      <c r="A14" s="171" t="s">
        <v>37</v>
      </c>
      <c r="B14" s="171" t="s">
        <v>795</v>
      </c>
      <c r="C14" s="171" t="s">
        <v>796</v>
      </c>
      <c r="D14" s="212" t="s">
        <v>50</v>
      </c>
      <c r="E14" s="211" t="s">
        <v>12</v>
      </c>
      <c r="F14" s="211">
        <v>1</v>
      </c>
      <c r="G14" s="222">
        <f t="shared" si="0"/>
        <v>219.6</v>
      </c>
      <c r="H14" s="222">
        <f t="shared" si="1"/>
        <v>231.45999999999998</v>
      </c>
      <c r="I14" s="222">
        <f t="shared" si="2"/>
        <v>243.96</v>
      </c>
      <c r="J14" s="222">
        <f t="shared" si="3"/>
        <v>253.48</v>
      </c>
      <c r="K14" s="233">
        <v>263.87</v>
      </c>
      <c r="L14" s="241">
        <f t="shared" si="16"/>
        <v>57</v>
      </c>
      <c r="M14" s="241">
        <f t="shared" si="4"/>
        <v>35</v>
      </c>
      <c r="N14" s="241">
        <f t="shared" si="13"/>
        <v>5</v>
      </c>
      <c r="O14" s="241">
        <f t="shared" si="14"/>
        <v>15</v>
      </c>
      <c r="P14" s="234">
        <v>17</v>
      </c>
      <c r="Q14" s="208">
        <f t="shared" si="15"/>
        <v>3.8526315789473684</v>
      </c>
      <c r="R14" s="208">
        <f t="shared" si="5"/>
        <v>6.613142857142857</v>
      </c>
      <c r="S14" s="208">
        <f t="shared" si="5"/>
        <v>48.792000000000002</v>
      </c>
      <c r="T14" s="208">
        <f t="shared" si="5"/>
        <v>16.898666666666667</v>
      </c>
      <c r="U14" s="208">
        <f t="shared" si="5"/>
        <v>15.521764705882353</v>
      </c>
      <c r="V14" s="198">
        <f t="shared" si="6"/>
        <v>18.33564116172785</v>
      </c>
      <c r="W14" s="180" t="str">
        <f t="shared" si="7"/>
        <v>falling</v>
      </c>
      <c r="X14" s="180" t="str">
        <f t="shared" si="8"/>
        <v>rising</v>
      </c>
      <c r="Y14" s="180" t="str">
        <f t="shared" si="9"/>
        <v>rising</v>
      </c>
      <c r="Z14" s="180" t="str">
        <f t="shared" si="10"/>
        <v>rising</v>
      </c>
      <c r="AA14" s="180" t="str">
        <f t="shared" si="11"/>
        <v>falling</v>
      </c>
      <c r="AB14" s="180" t="str">
        <f t="shared" si="12"/>
        <v>falling</v>
      </c>
    </row>
    <row r="15" spans="1:28" ht="15" customHeight="1" x14ac:dyDescent="0.25">
      <c r="A15" s="171" t="s">
        <v>776</v>
      </c>
      <c r="B15" s="213"/>
      <c r="C15" s="213"/>
      <c r="D15" s="212" t="s">
        <v>797</v>
      </c>
      <c r="E15" s="211" t="s">
        <v>12</v>
      </c>
      <c r="F15" s="211">
        <v>9</v>
      </c>
      <c r="G15" s="222">
        <f t="shared" si="0"/>
        <v>33541.68</v>
      </c>
      <c r="H15" s="222">
        <f t="shared" si="1"/>
        <v>35141.800000000003</v>
      </c>
      <c r="I15" s="222">
        <f t="shared" si="2"/>
        <v>43748.27</v>
      </c>
      <c r="J15" s="222">
        <f t="shared" si="3"/>
        <v>42639.66</v>
      </c>
      <c r="K15" s="232">
        <v>38011.01</v>
      </c>
      <c r="L15" s="241">
        <f t="shared" si="16"/>
        <v>16787</v>
      </c>
      <c r="M15" s="241">
        <f t="shared" si="4"/>
        <v>16872</v>
      </c>
      <c r="N15" s="241">
        <f t="shared" si="13"/>
        <v>16639</v>
      </c>
      <c r="O15" s="241">
        <f t="shared" si="14"/>
        <v>18442</v>
      </c>
      <c r="P15" s="175">
        <v>758</v>
      </c>
      <c r="Q15" s="208">
        <f t="shared" si="15"/>
        <v>1.9980747006612261</v>
      </c>
      <c r="R15" s="208">
        <f t="shared" si="5"/>
        <v>2.0828473210052159</v>
      </c>
      <c r="S15" s="208">
        <f t="shared" si="5"/>
        <v>2.6292607728829855</v>
      </c>
      <c r="T15" s="208">
        <f t="shared" si="5"/>
        <v>2.3120952174384559</v>
      </c>
      <c r="U15" s="208">
        <f t="shared" si="5"/>
        <v>50.146451187335096</v>
      </c>
      <c r="V15" s="198">
        <f t="shared" si="6"/>
        <v>11.833745839864596</v>
      </c>
      <c r="W15" s="180" t="str">
        <f t="shared" si="7"/>
        <v>falling</v>
      </c>
      <c r="X15" s="180" t="str">
        <f t="shared" si="8"/>
        <v>rising</v>
      </c>
      <c r="Y15" s="180" t="str">
        <f t="shared" si="9"/>
        <v>falling</v>
      </c>
      <c r="Z15" s="180" t="str">
        <f t="shared" si="10"/>
        <v>rising</v>
      </c>
      <c r="AA15" s="180" t="str">
        <f t="shared" si="11"/>
        <v>falling</v>
      </c>
      <c r="AB15" s="180" t="str">
        <f t="shared" si="12"/>
        <v>rising</v>
      </c>
    </row>
    <row r="16" spans="1:28" ht="15" customHeight="1" x14ac:dyDescent="0.25">
      <c r="A16" s="171" t="s">
        <v>51</v>
      </c>
      <c r="B16" s="171" t="s">
        <v>798</v>
      </c>
      <c r="C16" s="90" t="s">
        <v>799</v>
      </c>
      <c r="D16" s="212" t="s">
        <v>800</v>
      </c>
      <c r="E16" s="211" t="s">
        <v>12</v>
      </c>
      <c r="F16" s="211">
        <v>1</v>
      </c>
      <c r="G16" s="222">
        <f t="shared" si="0"/>
        <v>682.63</v>
      </c>
      <c r="H16" s="222">
        <f t="shared" si="1"/>
        <v>713.76</v>
      </c>
      <c r="I16" s="222">
        <f t="shared" si="2"/>
        <v>879.17</v>
      </c>
      <c r="J16" s="222">
        <f t="shared" si="3"/>
        <v>832.99</v>
      </c>
      <c r="K16" s="233">
        <v>1140.47</v>
      </c>
      <c r="L16" s="241">
        <f t="shared" si="16"/>
        <v>419</v>
      </c>
      <c r="M16" s="241">
        <f t="shared" si="4"/>
        <v>412</v>
      </c>
      <c r="N16" s="241">
        <f t="shared" si="13"/>
        <v>493</v>
      </c>
      <c r="O16" s="241">
        <f t="shared" si="14"/>
        <v>526</v>
      </c>
      <c r="P16" s="175">
        <v>477</v>
      </c>
      <c r="Q16" s="208">
        <f t="shared" si="15"/>
        <v>1.6291885441527447</v>
      </c>
      <c r="R16" s="208">
        <f t="shared" si="5"/>
        <v>1.7324271844660193</v>
      </c>
      <c r="S16" s="208">
        <f t="shared" si="5"/>
        <v>1.7833062880324542</v>
      </c>
      <c r="T16" s="208">
        <f t="shared" si="5"/>
        <v>1.5836311787072244</v>
      </c>
      <c r="U16" s="208">
        <f t="shared" si="5"/>
        <v>2.3909224318658282</v>
      </c>
      <c r="V16" s="198">
        <f t="shared" si="6"/>
        <v>1.8238951254448543</v>
      </c>
      <c r="W16" s="180" t="str">
        <f t="shared" si="7"/>
        <v>rising</v>
      </c>
      <c r="X16" s="180" t="str">
        <f t="shared" si="8"/>
        <v>rising</v>
      </c>
      <c r="Y16" s="180" t="str">
        <f t="shared" si="9"/>
        <v>falling</v>
      </c>
      <c r="Z16" s="180" t="str">
        <f t="shared" si="10"/>
        <v>rising</v>
      </c>
      <c r="AA16" s="180" t="str">
        <f t="shared" si="11"/>
        <v>falling</v>
      </c>
      <c r="AB16" s="180" t="str">
        <f t="shared" si="12"/>
        <v>rising</v>
      </c>
    </row>
    <row r="17" spans="1:28" ht="15" customHeight="1" x14ac:dyDescent="0.25">
      <c r="A17" s="171" t="s">
        <v>61</v>
      </c>
      <c r="B17" s="213"/>
      <c r="C17" s="213"/>
      <c r="D17" s="212" t="s">
        <v>801</v>
      </c>
      <c r="E17" s="211" t="s">
        <v>12</v>
      </c>
      <c r="F17" s="211">
        <v>12</v>
      </c>
      <c r="G17" s="222">
        <f t="shared" si="0"/>
        <v>6150.74</v>
      </c>
      <c r="H17" s="222">
        <f t="shared" si="1"/>
        <v>7193.84</v>
      </c>
      <c r="I17" s="222">
        <f t="shared" si="2"/>
        <v>9130.67</v>
      </c>
      <c r="J17" s="222">
        <f t="shared" si="3"/>
        <v>8815.07</v>
      </c>
      <c r="K17" s="233">
        <v>9617.23</v>
      </c>
      <c r="L17" s="241">
        <f t="shared" si="16"/>
        <v>4421</v>
      </c>
      <c r="M17" s="241">
        <f t="shared" si="4"/>
        <v>4521</v>
      </c>
      <c r="N17" s="241">
        <f t="shared" si="13"/>
        <v>3393</v>
      </c>
      <c r="O17" s="241">
        <f t="shared" si="14"/>
        <v>4259</v>
      </c>
      <c r="P17" s="245">
        <v>4309</v>
      </c>
      <c r="Q17" s="208">
        <f t="shared" si="15"/>
        <v>1.391255372087763</v>
      </c>
      <c r="R17" s="208">
        <f t="shared" si="5"/>
        <v>1.591205485512055</v>
      </c>
      <c r="S17" s="208">
        <f t="shared" si="5"/>
        <v>2.691031535514294</v>
      </c>
      <c r="T17" s="208">
        <f t="shared" si="5"/>
        <v>2.0697511152852783</v>
      </c>
      <c r="U17" s="208">
        <f t="shared" si="5"/>
        <v>2.2318937108377814</v>
      </c>
      <c r="V17" s="198">
        <f t="shared" si="6"/>
        <v>1.9950274438474342</v>
      </c>
      <c r="W17" s="180" t="str">
        <f t="shared" si="7"/>
        <v>falling</v>
      </c>
      <c r="X17" s="180" t="str">
        <f t="shared" si="8"/>
        <v>rising</v>
      </c>
      <c r="Y17" s="180" t="str">
        <f t="shared" si="9"/>
        <v>rising</v>
      </c>
      <c r="Z17" s="180" t="str">
        <f t="shared" si="10"/>
        <v>rising</v>
      </c>
      <c r="AA17" s="180" t="str">
        <f t="shared" si="11"/>
        <v>falling</v>
      </c>
      <c r="AB17" s="180" t="str">
        <f t="shared" si="12"/>
        <v>rising</v>
      </c>
    </row>
    <row r="18" spans="1:28" ht="15" customHeight="1" x14ac:dyDescent="0.25">
      <c r="A18" s="171" t="s">
        <v>69</v>
      </c>
      <c r="B18" s="171" t="s">
        <v>802</v>
      </c>
      <c r="C18" s="171" t="s">
        <v>803</v>
      </c>
      <c r="D18" s="212" t="s">
        <v>804</v>
      </c>
      <c r="E18" s="211" t="s">
        <v>12</v>
      </c>
      <c r="F18" s="211">
        <v>1</v>
      </c>
      <c r="G18" s="222">
        <f t="shared" si="0"/>
        <v>370.93</v>
      </c>
      <c r="H18" s="222">
        <f t="shared" si="1"/>
        <v>375.26</v>
      </c>
      <c r="I18" s="222">
        <f t="shared" si="2"/>
        <v>489.97</v>
      </c>
      <c r="J18" s="222">
        <f t="shared" si="3"/>
        <v>459.73</v>
      </c>
      <c r="K18" s="233">
        <v>487.12</v>
      </c>
      <c r="L18" s="241">
        <f t="shared" si="16"/>
        <v>48</v>
      </c>
      <c r="M18" s="241">
        <f t="shared" si="4"/>
        <v>36</v>
      </c>
      <c r="N18" s="241">
        <f t="shared" si="13"/>
        <v>106</v>
      </c>
      <c r="O18" s="241">
        <f t="shared" si="14"/>
        <v>77</v>
      </c>
      <c r="P18" s="245">
        <v>0</v>
      </c>
      <c r="Q18" s="208">
        <f t="shared" si="15"/>
        <v>7.7277083333333332</v>
      </c>
      <c r="R18" s="208">
        <f t="shared" si="15"/>
        <v>10.423888888888889</v>
      </c>
      <c r="S18" s="208">
        <f t="shared" si="15"/>
        <v>4.6223584905660378</v>
      </c>
      <c r="T18" s="208">
        <f t="shared" si="15"/>
        <v>5.9705194805194806</v>
      </c>
      <c r="U18" s="208">
        <v>487.12</v>
      </c>
      <c r="V18" s="198">
        <f t="shared" si="6"/>
        <v>103.17289503866155</v>
      </c>
      <c r="W18" s="180" t="str">
        <f t="shared" si="7"/>
        <v>rising</v>
      </c>
      <c r="X18" s="180" t="str">
        <f t="shared" si="8"/>
        <v>falling</v>
      </c>
      <c r="Y18" s="180" t="str">
        <f t="shared" si="9"/>
        <v>falling</v>
      </c>
      <c r="Z18" s="180" t="str">
        <f t="shared" si="10"/>
        <v>falling</v>
      </c>
      <c r="AA18" s="180" t="str">
        <f t="shared" si="11"/>
        <v>rising</v>
      </c>
      <c r="AB18" s="180" t="str">
        <f t="shared" si="12"/>
        <v>rising</v>
      </c>
    </row>
    <row r="19" spans="1:28" ht="15" customHeight="1" x14ac:dyDescent="0.25">
      <c r="A19" s="171" t="s">
        <v>75</v>
      </c>
      <c r="B19" s="171" t="s">
        <v>76</v>
      </c>
      <c r="C19" s="171" t="s">
        <v>805</v>
      </c>
      <c r="D19" s="212" t="s">
        <v>806</v>
      </c>
      <c r="E19" s="211" t="s">
        <v>12</v>
      </c>
      <c r="F19" s="211">
        <v>1</v>
      </c>
      <c r="G19" s="222">
        <f t="shared" si="0"/>
        <v>225.65</v>
      </c>
      <c r="H19" s="222">
        <f t="shared" si="1"/>
        <v>235.52</v>
      </c>
      <c r="I19" s="222">
        <f t="shared" si="2"/>
        <v>301.99</v>
      </c>
      <c r="J19" s="222">
        <f t="shared" si="3"/>
        <v>308.62</v>
      </c>
      <c r="K19" s="233">
        <v>325.37</v>
      </c>
      <c r="L19" s="241">
        <f t="shared" si="16"/>
        <v>100</v>
      </c>
      <c r="M19" s="241">
        <f t="shared" si="4"/>
        <v>90</v>
      </c>
      <c r="N19" s="241">
        <f t="shared" si="13"/>
        <v>157</v>
      </c>
      <c r="O19" s="241">
        <f t="shared" si="14"/>
        <v>241</v>
      </c>
      <c r="P19" s="175">
        <v>170</v>
      </c>
      <c r="Q19" s="208">
        <f t="shared" si="15"/>
        <v>2.2565</v>
      </c>
      <c r="R19" s="208">
        <f t="shared" si="15"/>
        <v>2.616888888888889</v>
      </c>
      <c r="S19" s="208">
        <f t="shared" si="15"/>
        <v>1.9235031847133759</v>
      </c>
      <c r="T19" s="208">
        <f t="shared" si="15"/>
        <v>1.2805809128630705</v>
      </c>
      <c r="U19" s="208">
        <f t="shared" si="15"/>
        <v>1.9139411764705883</v>
      </c>
      <c r="V19" s="198">
        <f t="shared" si="6"/>
        <v>1.9982828325871851</v>
      </c>
      <c r="W19" s="180" t="str">
        <f t="shared" si="7"/>
        <v>rising</v>
      </c>
      <c r="X19" s="180" t="str">
        <f t="shared" si="8"/>
        <v>rising</v>
      </c>
      <c r="Y19" s="180" t="str">
        <f t="shared" si="9"/>
        <v>falling</v>
      </c>
      <c r="Z19" s="180" t="str">
        <f t="shared" si="10"/>
        <v>falling</v>
      </c>
      <c r="AA19" s="180" t="str">
        <f t="shared" si="11"/>
        <v>falling</v>
      </c>
      <c r="AB19" s="180" t="str">
        <f t="shared" si="12"/>
        <v>rising</v>
      </c>
    </row>
    <row r="20" spans="1:28" ht="15" customHeight="1" x14ac:dyDescent="0.25">
      <c r="A20" s="171" t="s">
        <v>77</v>
      </c>
      <c r="B20" s="171" t="s">
        <v>807</v>
      </c>
      <c r="C20" s="171" t="s">
        <v>808</v>
      </c>
      <c r="D20" s="212" t="s">
        <v>806</v>
      </c>
      <c r="E20" s="211" t="s">
        <v>12</v>
      </c>
      <c r="F20" s="211">
        <v>1</v>
      </c>
      <c r="G20" s="222">
        <f t="shared" si="0"/>
        <v>229.8</v>
      </c>
      <c r="H20" s="222">
        <f t="shared" si="1"/>
        <v>235.52</v>
      </c>
      <c r="I20" s="222">
        <f t="shared" si="2"/>
        <v>301.99</v>
      </c>
      <c r="J20" s="222">
        <f t="shared" si="3"/>
        <v>308.62</v>
      </c>
      <c r="K20" s="233">
        <v>325.37</v>
      </c>
      <c r="L20" s="241">
        <f t="shared" si="16"/>
        <v>17</v>
      </c>
      <c r="M20" s="241">
        <f t="shared" si="4"/>
        <v>30</v>
      </c>
      <c r="N20" s="241">
        <f t="shared" si="13"/>
        <v>70</v>
      </c>
      <c r="O20" s="241">
        <f t="shared" si="14"/>
        <v>66</v>
      </c>
      <c r="P20" s="175">
        <v>50</v>
      </c>
      <c r="Q20" s="208">
        <f t="shared" si="15"/>
        <v>13.517647058823529</v>
      </c>
      <c r="R20" s="208">
        <f t="shared" si="15"/>
        <v>7.8506666666666671</v>
      </c>
      <c r="S20" s="208">
        <f t="shared" si="15"/>
        <v>4.3141428571428575</v>
      </c>
      <c r="T20" s="208">
        <f t="shared" si="15"/>
        <v>4.6760606060606058</v>
      </c>
      <c r="U20" s="208">
        <f t="shared" si="15"/>
        <v>6.5074000000000005</v>
      </c>
      <c r="V20" s="198">
        <f t="shared" si="6"/>
        <v>7.3731834377387315</v>
      </c>
      <c r="W20" s="180" t="str">
        <f t="shared" si="7"/>
        <v>rising</v>
      </c>
      <c r="X20" s="180" t="str">
        <f t="shared" si="8"/>
        <v>falling</v>
      </c>
      <c r="Y20" s="180" t="str">
        <f t="shared" si="9"/>
        <v>falling</v>
      </c>
      <c r="Z20" s="180" t="str">
        <f t="shared" si="10"/>
        <v>falling</v>
      </c>
      <c r="AA20" s="180" t="str">
        <f t="shared" si="11"/>
        <v>rising</v>
      </c>
      <c r="AB20" s="180" t="str">
        <f t="shared" si="12"/>
        <v>rising</v>
      </c>
    </row>
    <row r="21" spans="1:28" ht="15" customHeight="1" x14ac:dyDescent="0.25">
      <c r="A21" s="171" t="s">
        <v>79</v>
      </c>
      <c r="B21" s="171" t="s">
        <v>809</v>
      </c>
      <c r="C21" s="171" t="s">
        <v>810</v>
      </c>
      <c r="D21" s="212" t="s">
        <v>806</v>
      </c>
      <c r="E21" s="211" t="s">
        <v>12</v>
      </c>
      <c r="F21" s="211">
        <v>1</v>
      </c>
      <c r="G21" s="222">
        <f t="shared" si="0"/>
        <v>206.99</v>
      </c>
      <c r="H21" s="222">
        <f t="shared" si="1"/>
        <v>215.89</v>
      </c>
      <c r="I21" s="222">
        <f t="shared" si="2"/>
        <v>276.98</v>
      </c>
      <c r="J21" s="222">
        <f t="shared" si="3"/>
        <v>308.62</v>
      </c>
      <c r="K21" s="233">
        <v>325.37</v>
      </c>
      <c r="L21" s="241">
        <f t="shared" si="16"/>
        <v>98</v>
      </c>
      <c r="M21" s="241">
        <f t="shared" si="4"/>
        <v>171</v>
      </c>
      <c r="N21" s="241">
        <f t="shared" si="13"/>
        <v>400</v>
      </c>
      <c r="O21" s="241">
        <f t="shared" si="14"/>
        <v>389</v>
      </c>
      <c r="P21" s="175">
        <v>473</v>
      </c>
      <c r="Q21" s="208">
        <f t="shared" si="15"/>
        <v>2.1121428571428571</v>
      </c>
      <c r="R21" s="208">
        <f t="shared" si="15"/>
        <v>1.2625146198830408</v>
      </c>
      <c r="S21" s="208">
        <f t="shared" si="15"/>
        <v>0.69245000000000001</v>
      </c>
      <c r="T21" s="208">
        <f t="shared" si="15"/>
        <v>0.79336760925449867</v>
      </c>
      <c r="U21" s="208">
        <f t="shared" si="15"/>
        <v>0.68788583509513745</v>
      </c>
      <c r="V21" s="198">
        <f t="shared" si="6"/>
        <v>1.1096721842751067</v>
      </c>
      <c r="W21" s="180" t="str">
        <f t="shared" si="7"/>
        <v>rising</v>
      </c>
      <c r="X21" s="180" t="str">
        <f t="shared" si="8"/>
        <v>falling</v>
      </c>
      <c r="Y21" s="180" t="str">
        <f t="shared" si="9"/>
        <v>rising</v>
      </c>
      <c r="Z21" s="180" t="str">
        <f t="shared" si="10"/>
        <v>falling</v>
      </c>
      <c r="AA21" s="180" t="str">
        <f t="shared" si="11"/>
        <v>rising</v>
      </c>
      <c r="AB21" s="180" t="str">
        <f t="shared" si="12"/>
        <v>falling</v>
      </c>
    </row>
    <row r="22" spans="1:28" ht="15" customHeight="1" x14ac:dyDescent="0.25">
      <c r="A22" s="171" t="s">
        <v>81</v>
      </c>
      <c r="B22" s="171" t="s">
        <v>811</v>
      </c>
      <c r="C22" s="171" t="s">
        <v>812</v>
      </c>
      <c r="D22" s="212" t="s">
        <v>806</v>
      </c>
      <c r="E22" s="211" t="s">
        <v>12</v>
      </c>
      <c r="F22" s="211">
        <v>1</v>
      </c>
      <c r="G22" s="222">
        <f t="shared" si="0"/>
        <v>186.5</v>
      </c>
      <c r="H22" s="222">
        <f t="shared" si="1"/>
        <v>208.52</v>
      </c>
      <c r="I22" s="222">
        <f t="shared" si="2"/>
        <v>254.5</v>
      </c>
      <c r="J22" s="222">
        <f t="shared" si="3"/>
        <v>308.62</v>
      </c>
      <c r="K22" s="233">
        <v>327.96</v>
      </c>
      <c r="L22" s="241">
        <f t="shared" si="16"/>
        <v>13</v>
      </c>
      <c r="M22" s="241">
        <f t="shared" si="4"/>
        <v>28</v>
      </c>
      <c r="N22" s="241">
        <f t="shared" si="13"/>
        <v>42</v>
      </c>
      <c r="O22" s="241">
        <f t="shared" si="14"/>
        <v>66</v>
      </c>
      <c r="P22" s="175">
        <v>60</v>
      </c>
      <c r="Q22" s="208">
        <f t="shared" si="15"/>
        <v>14.346153846153847</v>
      </c>
      <c r="R22" s="208">
        <f t="shared" si="15"/>
        <v>7.4471428571428575</v>
      </c>
      <c r="S22" s="208">
        <f t="shared" si="15"/>
        <v>6.0595238095238093</v>
      </c>
      <c r="T22" s="208">
        <f t="shared" si="15"/>
        <v>4.6760606060606058</v>
      </c>
      <c r="U22" s="208">
        <f t="shared" si="15"/>
        <v>5.4659999999999993</v>
      </c>
      <c r="V22" s="198">
        <f t="shared" si="6"/>
        <v>7.5989762237762237</v>
      </c>
      <c r="W22" s="180" t="str">
        <f t="shared" si="7"/>
        <v>rising</v>
      </c>
      <c r="X22" s="180" t="str">
        <f t="shared" si="8"/>
        <v>rising</v>
      </c>
      <c r="Y22" s="180" t="str">
        <f t="shared" si="9"/>
        <v>falling</v>
      </c>
      <c r="Z22" s="180" t="str">
        <f t="shared" si="10"/>
        <v>falling</v>
      </c>
      <c r="AA22" s="180" t="str">
        <f t="shared" si="11"/>
        <v>falling</v>
      </c>
      <c r="AB22" s="180" t="str">
        <f t="shared" si="12"/>
        <v>rising</v>
      </c>
    </row>
    <row r="23" spans="1:28" ht="15" customHeight="1" x14ac:dyDescent="0.25">
      <c r="A23" s="171" t="s">
        <v>83</v>
      </c>
      <c r="B23" s="171" t="s">
        <v>813</v>
      </c>
      <c r="C23" s="171" t="s">
        <v>814</v>
      </c>
      <c r="D23" s="212" t="s">
        <v>806</v>
      </c>
      <c r="E23" s="211" t="s">
        <v>12</v>
      </c>
      <c r="F23" s="211">
        <v>1</v>
      </c>
      <c r="G23" s="222">
        <f t="shared" si="0"/>
        <v>225.65</v>
      </c>
      <c r="H23" s="222">
        <f t="shared" si="1"/>
        <v>235.52</v>
      </c>
      <c r="I23" s="222">
        <f t="shared" si="2"/>
        <v>301.99</v>
      </c>
      <c r="J23" s="222">
        <f t="shared" si="3"/>
        <v>308.62</v>
      </c>
      <c r="K23" s="233">
        <v>325.37</v>
      </c>
      <c r="L23" s="241">
        <f t="shared" si="16"/>
        <v>108</v>
      </c>
      <c r="M23" s="241">
        <f t="shared" si="4"/>
        <v>92</v>
      </c>
      <c r="N23" s="241">
        <f t="shared" si="13"/>
        <v>198</v>
      </c>
      <c r="O23" s="241">
        <f t="shared" si="14"/>
        <v>171</v>
      </c>
      <c r="P23" s="175">
        <v>113</v>
      </c>
      <c r="Q23" s="208">
        <f t="shared" si="15"/>
        <v>2.0893518518518519</v>
      </c>
      <c r="R23" s="208">
        <f t="shared" si="15"/>
        <v>2.56</v>
      </c>
      <c r="S23" s="208">
        <f t="shared" si="15"/>
        <v>1.5252020202020202</v>
      </c>
      <c r="T23" s="208">
        <f t="shared" si="15"/>
        <v>1.8047953216374268</v>
      </c>
      <c r="U23" s="208">
        <f t="shared" si="15"/>
        <v>2.8793805309734513</v>
      </c>
      <c r="V23" s="198">
        <f t="shared" si="6"/>
        <v>2.1717459449329501</v>
      </c>
      <c r="W23" s="180" t="str">
        <f t="shared" si="7"/>
        <v>rising</v>
      </c>
      <c r="X23" s="180" t="str">
        <f t="shared" si="8"/>
        <v>falling</v>
      </c>
      <c r="Y23" s="180" t="str">
        <f t="shared" si="9"/>
        <v>falling</v>
      </c>
      <c r="Z23" s="180" t="str">
        <f t="shared" si="10"/>
        <v>falling</v>
      </c>
      <c r="AA23" s="180" t="str">
        <f t="shared" si="11"/>
        <v>rising</v>
      </c>
      <c r="AB23" s="180" t="str">
        <f t="shared" si="12"/>
        <v>rising</v>
      </c>
    </row>
    <row r="24" spans="1:28" ht="15" customHeight="1" x14ac:dyDescent="0.25">
      <c r="A24" s="171" t="s">
        <v>87</v>
      </c>
      <c r="B24" s="171" t="s">
        <v>815</v>
      </c>
      <c r="C24" s="171" t="s">
        <v>816</v>
      </c>
      <c r="D24" s="212" t="s">
        <v>806</v>
      </c>
      <c r="E24" s="211" t="s">
        <v>12</v>
      </c>
      <c r="F24" s="211">
        <v>1</v>
      </c>
      <c r="G24" s="222">
        <f t="shared" si="0"/>
        <v>206.99</v>
      </c>
      <c r="H24" s="222">
        <f t="shared" si="1"/>
        <v>215.89</v>
      </c>
      <c r="I24" s="222">
        <f t="shared" si="2"/>
        <v>276.98</v>
      </c>
      <c r="J24" s="222">
        <f t="shared" si="3"/>
        <v>308.62</v>
      </c>
      <c r="K24" s="233">
        <v>325.37</v>
      </c>
      <c r="L24" s="241">
        <f t="shared" si="16"/>
        <v>39</v>
      </c>
      <c r="M24" s="241">
        <f t="shared" si="4"/>
        <v>39</v>
      </c>
      <c r="N24" s="241">
        <f t="shared" si="13"/>
        <v>118</v>
      </c>
      <c r="O24" s="241">
        <f t="shared" si="14"/>
        <v>163</v>
      </c>
      <c r="P24" s="175">
        <v>167</v>
      </c>
      <c r="Q24" s="208">
        <f t="shared" si="15"/>
        <v>5.3074358974358979</v>
      </c>
      <c r="R24" s="208">
        <f t="shared" si="15"/>
        <v>5.5356410256410253</v>
      </c>
      <c r="S24" s="208">
        <f t="shared" si="15"/>
        <v>2.3472881355932205</v>
      </c>
      <c r="T24" s="208">
        <f t="shared" si="15"/>
        <v>1.8933742331288343</v>
      </c>
      <c r="U24" s="208">
        <f t="shared" si="15"/>
        <v>1.9483233532934132</v>
      </c>
      <c r="V24" s="198">
        <f t="shared" si="6"/>
        <v>3.4064125290184784</v>
      </c>
      <c r="W24" s="180" t="str">
        <f t="shared" si="7"/>
        <v>rising</v>
      </c>
      <c r="X24" s="180" t="str">
        <f t="shared" si="8"/>
        <v>rising</v>
      </c>
      <c r="Y24" s="180" t="str">
        <f t="shared" si="9"/>
        <v>rising</v>
      </c>
      <c r="Z24" s="180" t="str">
        <f t="shared" si="10"/>
        <v>falling</v>
      </c>
      <c r="AA24" s="180" t="str">
        <f t="shared" si="11"/>
        <v>falling</v>
      </c>
      <c r="AB24" s="180" t="str">
        <f t="shared" si="12"/>
        <v>rising</v>
      </c>
    </row>
    <row r="25" spans="1:28" ht="15" customHeight="1" x14ac:dyDescent="0.25">
      <c r="A25" s="171" t="s">
        <v>89</v>
      </c>
      <c r="B25" s="171" t="s">
        <v>817</v>
      </c>
      <c r="C25" s="171" t="s">
        <v>818</v>
      </c>
      <c r="D25" s="212" t="s">
        <v>806</v>
      </c>
      <c r="E25" s="211" t="s">
        <v>12</v>
      </c>
      <c r="F25" s="211">
        <v>1</v>
      </c>
      <c r="G25" s="222">
        <f t="shared" si="0"/>
        <v>206.99</v>
      </c>
      <c r="H25" s="222">
        <f t="shared" si="1"/>
        <v>215.89</v>
      </c>
      <c r="I25" s="222">
        <f t="shared" si="2"/>
        <v>301.99</v>
      </c>
      <c r="J25" s="222">
        <f t="shared" si="3"/>
        <v>308.62</v>
      </c>
      <c r="K25" s="233">
        <v>325.37</v>
      </c>
      <c r="L25" s="241">
        <f t="shared" si="16"/>
        <v>69</v>
      </c>
      <c r="M25" s="241">
        <f t="shared" si="4"/>
        <v>80</v>
      </c>
      <c r="N25" s="241">
        <f t="shared" si="13"/>
        <v>91</v>
      </c>
      <c r="O25" s="241">
        <f t="shared" si="14"/>
        <v>106</v>
      </c>
      <c r="P25" s="175">
        <v>83</v>
      </c>
      <c r="Q25" s="208">
        <f t="shared" si="15"/>
        <v>2.999855072463768</v>
      </c>
      <c r="R25" s="208">
        <f t="shared" si="15"/>
        <v>2.6986249999999998</v>
      </c>
      <c r="S25" s="208">
        <f t="shared" si="15"/>
        <v>3.3185714285714285</v>
      </c>
      <c r="T25" s="208">
        <f t="shared" si="15"/>
        <v>2.911509433962264</v>
      </c>
      <c r="U25" s="208">
        <f t="shared" si="15"/>
        <v>3.9201204819277109</v>
      </c>
      <c r="V25" s="198">
        <f t="shared" si="6"/>
        <v>3.1697362833850344</v>
      </c>
      <c r="W25" s="180" t="str">
        <f t="shared" si="7"/>
        <v>rising</v>
      </c>
      <c r="X25" s="180" t="str">
        <f t="shared" si="8"/>
        <v>rising</v>
      </c>
      <c r="Y25" s="180" t="str">
        <f t="shared" si="9"/>
        <v>falling</v>
      </c>
      <c r="Z25" s="180" t="str">
        <f t="shared" si="10"/>
        <v>rising</v>
      </c>
      <c r="AA25" s="180" t="str">
        <f t="shared" si="11"/>
        <v>falling</v>
      </c>
      <c r="AB25" s="180" t="str">
        <f t="shared" si="12"/>
        <v>rising</v>
      </c>
    </row>
    <row r="26" spans="1:28" ht="15" customHeight="1" x14ac:dyDescent="0.25">
      <c r="A26" s="171" t="s">
        <v>91</v>
      </c>
      <c r="B26" s="171" t="s">
        <v>819</v>
      </c>
      <c r="C26" s="171" t="s">
        <v>820</v>
      </c>
      <c r="D26" s="212" t="s">
        <v>806</v>
      </c>
      <c r="E26" s="211" t="s">
        <v>12</v>
      </c>
      <c r="F26" s="211">
        <v>1</v>
      </c>
      <c r="G26" s="222">
        <f t="shared" si="0"/>
        <v>225.65</v>
      </c>
      <c r="H26" s="222">
        <f t="shared" si="1"/>
        <v>235.52</v>
      </c>
      <c r="I26" s="222">
        <f t="shared" si="2"/>
        <v>301.99</v>
      </c>
      <c r="J26" s="222">
        <f t="shared" si="3"/>
        <v>308.62</v>
      </c>
      <c r="K26" s="233">
        <v>325.37</v>
      </c>
      <c r="L26" s="241">
        <f t="shared" si="16"/>
        <v>81</v>
      </c>
      <c r="M26" s="241">
        <f t="shared" si="4"/>
        <v>43</v>
      </c>
      <c r="N26" s="241">
        <f t="shared" si="13"/>
        <v>76</v>
      </c>
      <c r="O26" s="241">
        <f t="shared" si="14"/>
        <v>84</v>
      </c>
      <c r="P26" s="175">
        <v>90</v>
      </c>
      <c r="Q26" s="208">
        <f t="shared" si="15"/>
        <v>2.7858024691358025</v>
      </c>
      <c r="R26" s="208">
        <f t="shared" si="15"/>
        <v>5.4772093023255817</v>
      </c>
      <c r="S26" s="208">
        <f t="shared" si="15"/>
        <v>3.9735526315789476</v>
      </c>
      <c r="T26" s="208">
        <f t="shared" si="15"/>
        <v>3.6740476190476192</v>
      </c>
      <c r="U26" s="208">
        <f t="shared" si="15"/>
        <v>3.6152222222222221</v>
      </c>
      <c r="V26" s="198">
        <f t="shared" si="6"/>
        <v>3.9051668488620344</v>
      </c>
      <c r="W26" s="180" t="str">
        <f t="shared" si="7"/>
        <v>rising</v>
      </c>
      <c r="X26" s="180" t="str">
        <f t="shared" si="8"/>
        <v>rising</v>
      </c>
      <c r="Y26" s="180" t="str">
        <f t="shared" si="9"/>
        <v>rising</v>
      </c>
      <c r="Z26" s="180" t="str">
        <f t="shared" si="10"/>
        <v>falling</v>
      </c>
      <c r="AA26" s="180" t="str">
        <f t="shared" si="11"/>
        <v>falling</v>
      </c>
      <c r="AB26" s="180" t="str">
        <f t="shared" si="12"/>
        <v>falling</v>
      </c>
    </row>
    <row r="27" spans="1:28" ht="15" customHeight="1" x14ac:dyDescent="0.25">
      <c r="A27" s="171" t="s">
        <v>103</v>
      </c>
      <c r="B27" s="171" t="s">
        <v>821</v>
      </c>
      <c r="C27" s="171" t="s">
        <v>822</v>
      </c>
      <c r="D27" s="212" t="s">
        <v>823</v>
      </c>
      <c r="E27" s="211" t="s">
        <v>12</v>
      </c>
      <c r="F27" s="211">
        <v>1</v>
      </c>
      <c r="G27" s="222">
        <f t="shared" si="0"/>
        <v>3465.1</v>
      </c>
      <c r="H27" s="222">
        <f t="shared" si="1"/>
        <v>3595.7</v>
      </c>
      <c r="I27" s="222">
        <f t="shared" si="2"/>
        <v>4615.7700000000004</v>
      </c>
      <c r="J27" s="222">
        <f t="shared" si="3"/>
        <v>4329.7</v>
      </c>
      <c r="K27" s="233">
        <v>4718.82</v>
      </c>
      <c r="L27" s="241">
        <f t="shared" si="16"/>
        <v>1377</v>
      </c>
      <c r="M27" s="241">
        <f t="shared" si="4"/>
        <v>1624</v>
      </c>
      <c r="N27" s="241">
        <f t="shared" si="13"/>
        <v>1519</v>
      </c>
      <c r="O27" s="241">
        <f t="shared" si="14"/>
        <v>2158</v>
      </c>
      <c r="P27" s="175">
        <v>1834</v>
      </c>
      <c r="Q27" s="208">
        <f t="shared" si="15"/>
        <v>2.5164124909222947</v>
      </c>
      <c r="R27" s="208">
        <f t="shared" si="15"/>
        <v>2.2141009852216746</v>
      </c>
      <c r="S27" s="208">
        <f t="shared" si="15"/>
        <v>3.038689927583937</v>
      </c>
      <c r="T27" s="208">
        <f t="shared" si="15"/>
        <v>2.006348470806302</v>
      </c>
      <c r="U27" s="208">
        <f t="shared" si="15"/>
        <v>2.5729661941112321</v>
      </c>
      <c r="V27" s="198">
        <f t="shared" si="6"/>
        <v>2.469703613729088</v>
      </c>
      <c r="W27" s="180" t="str">
        <f t="shared" si="7"/>
        <v>falling</v>
      </c>
      <c r="X27" s="180" t="str">
        <f t="shared" si="8"/>
        <v>rising</v>
      </c>
      <c r="Y27" s="180" t="str">
        <f t="shared" si="9"/>
        <v>falling</v>
      </c>
      <c r="Z27" s="180" t="str">
        <f t="shared" si="10"/>
        <v>rising</v>
      </c>
      <c r="AA27" s="180" t="str">
        <f t="shared" si="11"/>
        <v>falling</v>
      </c>
      <c r="AB27" s="180" t="str">
        <f t="shared" si="12"/>
        <v>rising</v>
      </c>
    </row>
    <row r="28" spans="1:28" ht="15" customHeight="1" x14ac:dyDescent="0.25">
      <c r="A28" s="171" t="s">
        <v>742</v>
      </c>
      <c r="B28" s="171"/>
      <c r="C28" s="171"/>
      <c r="D28" s="212" t="s">
        <v>116</v>
      </c>
      <c r="E28" s="211" t="s">
        <v>12</v>
      </c>
      <c r="F28" s="211">
        <v>11</v>
      </c>
      <c r="G28" s="222">
        <v>20133.849999999999</v>
      </c>
      <c r="H28" s="222">
        <v>20749.350000000002</v>
      </c>
      <c r="I28" s="222">
        <v>27429.11</v>
      </c>
      <c r="J28" s="222">
        <v>26889.37</v>
      </c>
      <c r="K28" s="233">
        <v>24032.6</v>
      </c>
      <c r="L28" s="241">
        <v>14435</v>
      </c>
      <c r="M28" s="241">
        <v>15277</v>
      </c>
      <c r="N28" s="241">
        <v>16509</v>
      </c>
      <c r="O28" s="241">
        <v>18553</v>
      </c>
      <c r="P28" s="175">
        <v>10577</v>
      </c>
      <c r="Q28" s="208">
        <f t="shared" si="15"/>
        <v>1.3947939037062693</v>
      </c>
      <c r="R28" s="208">
        <f t="shared" si="15"/>
        <v>1.3582084178830924</v>
      </c>
      <c r="S28" s="208">
        <f t="shared" si="15"/>
        <v>1.6614640499121691</v>
      </c>
      <c r="T28" s="208">
        <f t="shared" si="15"/>
        <v>1.4493273325068721</v>
      </c>
      <c r="U28" s="208">
        <f t="shared" si="15"/>
        <v>2.2721565661340644</v>
      </c>
      <c r="V28" s="198">
        <f t="shared" si="6"/>
        <v>1.6271900540284936</v>
      </c>
      <c r="W28" s="180" t="str">
        <f t="shared" si="7"/>
        <v>rising</v>
      </c>
      <c r="X28" s="180" t="str">
        <f t="shared" si="8"/>
        <v>rising</v>
      </c>
      <c r="Y28" s="180" t="str">
        <f t="shared" si="9"/>
        <v>falling</v>
      </c>
      <c r="Z28" s="180" t="str">
        <f t="shared" si="10"/>
        <v>rising</v>
      </c>
      <c r="AA28" s="180" t="str">
        <f t="shared" si="11"/>
        <v>falling</v>
      </c>
      <c r="AB28" s="180" t="str">
        <f t="shared" si="12"/>
        <v>rising</v>
      </c>
    </row>
    <row r="29" spans="1:28" ht="15" customHeight="1" x14ac:dyDescent="0.25">
      <c r="A29" s="171" t="s">
        <v>743</v>
      </c>
      <c r="B29" s="171"/>
      <c r="C29" s="171"/>
      <c r="D29" s="212" t="s">
        <v>824</v>
      </c>
      <c r="E29" s="211" t="s">
        <v>12</v>
      </c>
      <c r="F29" s="211">
        <v>6</v>
      </c>
      <c r="G29" s="222"/>
      <c r="H29" s="222"/>
      <c r="I29" s="222">
        <f t="shared" ref="I29:I68" si="17">VLOOKUP(A29, Science2018, 9, FALSE)</f>
        <v>9607</v>
      </c>
      <c r="J29" s="222">
        <f t="shared" ref="J29:J73" si="18">VLOOKUP(A29, Science2018, 10, FALSE)</f>
        <v>8594.86</v>
      </c>
      <c r="K29" s="233">
        <v>9665.1</v>
      </c>
      <c r="L29" s="241"/>
      <c r="M29" s="241">
        <f t="shared" ref="M29:M68" si="19">VLOOKUP(A29, Science2018, 13, FALSE)</f>
        <v>4699</v>
      </c>
      <c r="N29" s="241">
        <f t="shared" ref="N29:N68" si="20">VLOOKUP(A29, Science2018, 14, FALSE)</f>
        <v>2677</v>
      </c>
      <c r="O29" s="241">
        <f t="shared" ref="O29:O61" si="21">VLOOKUP(A29, Science2018, 15, FALSE)</f>
        <v>1865</v>
      </c>
      <c r="P29" s="175">
        <v>1770</v>
      </c>
      <c r="Q29" s="208"/>
      <c r="R29" s="208">
        <f t="shared" si="15"/>
        <v>0</v>
      </c>
      <c r="S29" s="208">
        <f t="shared" si="15"/>
        <v>3.5887187149794548</v>
      </c>
      <c r="T29" s="208">
        <f t="shared" si="15"/>
        <v>4.6085040214477218</v>
      </c>
      <c r="U29" s="208">
        <f t="shared" si="15"/>
        <v>5.4605084745762715</v>
      </c>
      <c r="V29" s="198">
        <f t="shared" si="6"/>
        <v>3.4144328027508619</v>
      </c>
      <c r="W29" s="180" t="str">
        <f t="shared" si="7"/>
        <v>falling</v>
      </c>
      <c r="X29" s="180" t="str">
        <f t="shared" si="8"/>
        <v>falling</v>
      </c>
      <c r="Y29" s="180" t="str">
        <f t="shared" si="9"/>
        <v>falling</v>
      </c>
      <c r="Z29" s="180" t="str">
        <f t="shared" si="10"/>
        <v>rising</v>
      </c>
      <c r="AA29" s="180" t="str">
        <f t="shared" si="11"/>
        <v>rising</v>
      </c>
      <c r="AB29" s="180" t="str">
        <f t="shared" si="12"/>
        <v>rising</v>
      </c>
    </row>
    <row r="30" spans="1:28" ht="15" customHeight="1" x14ac:dyDescent="0.25">
      <c r="A30" s="171" t="s">
        <v>744</v>
      </c>
      <c r="B30" s="213"/>
      <c r="C30" s="213"/>
      <c r="D30" s="212" t="s">
        <v>825</v>
      </c>
      <c r="E30" s="211" t="s">
        <v>12</v>
      </c>
      <c r="F30" s="211">
        <v>4</v>
      </c>
      <c r="G30" s="222">
        <f t="shared" ref="G30:G68" si="22">VLOOKUP(A30, Science2018, 7, FALSE)</f>
        <v>1396.1</v>
      </c>
      <c r="H30" s="222">
        <f t="shared" ref="H30:H68" si="23">VLOOKUP(A30, Science2018, 8, FALSE)</f>
        <v>1460.95</v>
      </c>
      <c r="I30" s="222">
        <f t="shared" si="17"/>
        <v>1828.94</v>
      </c>
      <c r="J30" s="222">
        <f t="shared" si="18"/>
        <v>1783.1</v>
      </c>
      <c r="K30" s="233">
        <v>2464.5</v>
      </c>
      <c r="L30" s="241">
        <f t="shared" ref="L30:L44" si="24">VLOOKUP(A30, Science2018, 12, FALSE)</f>
        <v>305</v>
      </c>
      <c r="M30" s="241">
        <f t="shared" si="19"/>
        <v>419</v>
      </c>
      <c r="N30" s="241">
        <f t="shared" si="20"/>
        <v>245</v>
      </c>
      <c r="O30" s="241">
        <f t="shared" si="21"/>
        <v>249</v>
      </c>
      <c r="P30" s="175">
        <v>275</v>
      </c>
      <c r="Q30" s="208">
        <f t="shared" si="15"/>
        <v>4.5773770491803276</v>
      </c>
      <c r="R30" s="208">
        <f t="shared" si="15"/>
        <v>3.4867541766109786</v>
      </c>
      <c r="S30" s="208">
        <f t="shared" si="15"/>
        <v>7.465061224489796</v>
      </c>
      <c r="T30" s="208">
        <f t="shared" si="15"/>
        <v>7.1610441767068274</v>
      </c>
      <c r="U30" s="208">
        <f t="shared" si="15"/>
        <v>8.961818181818181</v>
      </c>
      <c r="V30" s="198">
        <f t="shared" si="6"/>
        <v>6.3304109617612223</v>
      </c>
      <c r="W30" s="180" t="str">
        <f t="shared" si="7"/>
        <v>falling</v>
      </c>
      <c r="X30" s="180" t="str">
        <f t="shared" si="8"/>
        <v>rising</v>
      </c>
      <c r="Y30" s="180" t="str">
        <f t="shared" si="9"/>
        <v>rising</v>
      </c>
      <c r="Z30" s="180" t="str">
        <f t="shared" si="10"/>
        <v>rising</v>
      </c>
      <c r="AA30" s="180" t="str">
        <f t="shared" si="11"/>
        <v>falling</v>
      </c>
      <c r="AB30" s="180" t="str">
        <f t="shared" si="12"/>
        <v>rising</v>
      </c>
    </row>
    <row r="31" spans="1:28" ht="15" customHeight="1" x14ac:dyDescent="0.25">
      <c r="A31" s="171" t="s">
        <v>721</v>
      </c>
      <c r="B31" s="171"/>
      <c r="C31" s="171"/>
      <c r="D31" s="212" t="s">
        <v>826</v>
      </c>
      <c r="E31" s="211" t="s">
        <v>12</v>
      </c>
      <c r="F31" s="211">
        <v>4</v>
      </c>
      <c r="G31" s="222">
        <f t="shared" si="22"/>
        <v>4189.9399999999996</v>
      </c>
      <c r="H31" s="222">
        <f t="shared" si="23"/>
        <v>3760.46</v>
      </c>
      <c r="I31" s="222">
        <f t="shared" si="17"/>
        <v>3923.6</v>
      </c>
      <c r="J31" s="222">
        <f t="shared" si="18"/>
        <v>4114.32</v>
      </c>
      <c r="K31" s="233">
        <v>4456.58</v>
      </c>
      <c r="L31" s="241">
        <f t="shared" si="24"/>
        <v>484</v>
      </c>
      <c r="M31" s="241">
        <f t="shared" si="19"/>
        <v>1008</v>
      </c>
      <c r="N31" s="241">
        <f t="shared" si="20"/>
        <v>965</v>
      </c>
      <c r="O31" s="241">
        <f t="shared" si="21"/>
        <v>849</v>
      </c>
      <c r="P31" s="175">
        <v>283</v>
      </c>
      <c r="Q31" s="208">
        <f t="shared" si="15"/>
        <v>8.6569008264462806</v>
      </c>
      <c r="R31" s="208">
        <f t="shared" si="15"/>
        <v>3.7306150793650792</v>
      </c>
      <c r="S31" s="208">
        <f t="shared" si="15"/>
        <v>4.0659067357512955</v>
      </c>
      <c r="T31" s="208">
        <f t="shared" si="15"/>
        <v>4.8460777385159011</v>
      </c>
      <c r="U31" s="208">
        <f t="shared" si="15"/>
        <v>15.747632508833922</v>
      </c>
      <c r="V31" s="198">
        <f t="shared" si="6"/>
        <v>7.4094265777824955</v>
      </c>
      <c r="W31" s="180" t="str">
        <f t="shared" si="7"/>
        <v>falling</v>
      </c>
      <c r="X31" s="180" t="str">
        <f t="shared" si="8"/>
        <v>falling</v>
      </c>
      <c r="Y31" s="180" t="str">
        <f t="shared" si="9"/>
        <v>falling</v>
      </c>
      <c r="Z31" s="180" t="str">
        <f t="shared" si="10"/>
        <v>rising</v>
      </c>
      <c r="AA31" s="180" t="str">
        <f t="shared" si="11"/>
        <v>rising</v>
      </c>
      <c r="AB31" s="180" t="str">
        <f t="shared" si="12"/>
        <v>rising</v>
      </c>
    </row>
    <row r="32" spans="1:28" ht="15" customHeight="1" x14ac:dyDescent="0.25">
      <c r="A32" s="171" t="s">
        <v>135</v>
      </c>
      <c r="B32" s="171" t="s">
        <v>827</v>
      </c>
      <c r="C32" s="171" t="s">
        <v>828</v>
      </c>
      <c r="D32" s="212" t="s">
        <v>829</v>
      </c>
      <c r="E32" s="211" t="s">
        <v>12</v>
      </c>
      <c r="F32" s="211">
        <v>1</v>
      </c>
      <c r="G32" s="222">
        <f t="shared" si="22"/>
        <v>691.49</v>
      </c>
      <c r="H32" s="222">
        <f t="shared" si="23"/>
        <v>691.27</v>
      </c>
      <c r="I32" s="222">
        <f t="shared" si="17"/>
        <v>1169.95</v>
      </c>
      <c r="J32" s="222">
        <f t="shared" si="18"/>
        <v>1117.1600000000001</v>
      </c>
      <c r="K32" s="233">
        <v>1090.0899999999999</v>
      </c>
      <c r="L32" s="241">
        <f t="shared" si="24"/>
        <v>76</v>
      </c>
      <c r="M32" s="241">
        <f t="shared" si="19"/>
        <v>79</v>
      </c>
      <c r="N32" s="241">
        <f t="shared" si="20"/>
        <v>67</v>
      </c>
      <c r="O32" s="241">
        <f t="shared" si="21"/>
        <v>53</v>
      </c>
      <c r="P32" s="245">
        <v>35</v>
      </c>
      <c r="Q32" s="208">
        <f t="shared" si="15"/>
        <v>9.0985526315789471</v>
      </c>
      <c r="R32" s="208">
        <f t="shared" si="15"/>
        <v>8.7502531645569626</v>
      </c>
      <c r="S32" s="208">
        <f t="shared" si="15"/>
        <v>17.461940298507464</v>
      </c>
      <c r="T32" s="208">
        <f t="shared" si="15"/>
        <v>21.078490566037736</v>
      </c>
      <c r="U32" s="208">
        <f t="shared" si="15"/>
        <v>31.145428571428567</v>
      </c>
      <c r="V32" s="198">
        <f t="shared" si="6"/>
        <v>17.506933046421938</v>
      </c>
      <c r="W32" s="180" t="str">
        <f t="shared" si="7"/>
        <v>falling</v>
      </c>
      <c r="X32" s="180" t="str">
        <f t="shared" si="8"/>
        <v>falling</v>
      </c>
      <c r="Y32" s="180" t="str">
        <f t="shared" si="9"/>
        <v>falling</v>
      </c>
      <c r="Z32" s="180" t="str">
        <f t="shared" si="10"/>
        <v>rising</v>
      </c>
      <c r="AA32" s="180" t="str">
        <f t="shared" si="11"/>
        <v>rising</v>
      </c>
      <c r="AB32" s="180" t="str">
        <f t="shared" si="12"/>
        <v>rising</v>
      </c>
    </row>
    <row r="33" spans="1:28" ht="15" customHeight="1" x14ac:dyDescent="0.25">
      <c r="A33" s="178" t="s">
        <v>145</v>
      </c>
      <c r="B33" s="178" t="s">
        <v>830</v>
      </c>
      <c r="C33" s="178" t="s">
        <v>831</v>
      </c>
      <c r="D33" s="215" t="s">
        <v>147</v>
      </c>
      <c r="E33" s="211" t="s">
        <v>12</v>
      </c>
      <c r="F33" s="211">
        <v>1</v>
      </c>
      <c r="G33" s="222">
        <f t="shared" si="22"/>
        <v>2242.14</v>
      </c>
      <c r="H33" s="222">
        <f t="shared" si="23"/>
        <v>2349.44</v>
      </c>
      <c r="I33" s="222">
        <f t="shared" si="17"/>
        <v>11154.55</v>
      </c>
      <c r="J33" s="222">
        <f t="shared" si="18"/>
        <v>2492.52</v>
      </c>
      <c r="K33" s="233">
        <v>2567.3000000000002</v>
      </c>
      <c r="L33" s="241">
        <f t="shared" si="24"/>
        <v>1268</v>
      </c>
      <c r="M33" s="241">
        <f t="shared" si="19"/>
        <v>974</v>
      </c>
      <c r="N33" s="241">
        <f t="shared" si="20"/>
        <v>127</v>
      </c>
      <c r="O33" s="241">
        <f t="shared" si="21"/>
        <v>1465</v>
      </c>
      <c r="P33" s="246">
        <v>961</v>
      </c>
      <c r="Q33" s="208">
        <f t="shared" si="15"/>
        <v>1.7682492113564667</v>
      </c>
      <c r="R33" s="208">
        <f t="shared" si="15"/>
        <v>2.4121560574948666</v>
      </c>
      <c r="S33" s="208">
        <f t="shared" si="15"/>
        <v>87.831102362204717</v>
      </c>
      <c r="T33" s="208">
        <f t="shared" si="15"/>
        <v>1.7013788395904437</v>
      </c>
      <c r="U33" s="208">
        <f t="shared" si="15"/>
        <v>2.6714880332986475</v>
      </c>
      <c r="V33" s="198">
        <f t="shared" si="6"/>
        <v>19.276874900789029</v>
      </c>
      <c r="W33" s="180" t="str">
        <f t="shared" si="7"/>
        <v>falling</v>
      </c>
      <c r="X33" s="180" t="str">
        <f t="shared" si="8"/>
        <v>rising</v>
      </c>
      <c r="Y33" s="180" t="str">
        <f t="shared" si="9"/>
        <v>falling</v>
      </c>
      <c r="Z33" s="180" t="str">
        <f t="shared" si="10"/>
        <v>rising</v>
      </c>
      <c r="AA33" s="180" t="str">
        <f t="shared" si="11"/>
        <v>falling</v>
      </c>
      <c r="AB33" s="180" t="str">
        <f t="shared" si="12"/>
        <v>rising</v>
      </c>
    </row>
    <row r="34" spans="1:28" ht="15" customHeight="1" x14ac:dyDescent="0.25">
      <c r="A34" s="171" t="s">
        <v>152</v>
      </c>
      <c r="B34" s="171" t="s">
        <v>832</v>
      </c>
      <c r="C34" s="171" t="s">
        <v>833</v>
      </c>
      <c r="D34" s="212" t="s">
        <v>834</v>
      </c>
      <c r="E34" s="211" t="s">
        <v>12</v>
      </c>
      <c r="F34" s="211">
        <v>1</v>
      </c>
      <c r="G34" s="222">
        <f t="shared" si="22"/>
        <v>1264.54</v>
      </c>
      <c r="H34" s="222">
        <f t="shared" si="23"/>
        <v>1347.82</v>
      </c>
      <c r="I34" s="222">
        <f t="shared" si="17"/>
        <v>1347.82</v>
      </c>
      <c r="J34" s="222">
        <f t="shared" si="18"/>
        <v>1392.62</v>
      </c>
      <c r="K34" s="233">
        <v>1462.08</v>
      </c>
      <c r="L34" s="241">
        <f t="shared" si="24"/>
        <v>4148</v>
      </c>
      <c r="M34" s="241">
        <f t="shared" si="19"/>
        <v>6040</v>
      </c>
      <c r="N34" s="241">
        <f t="shared" si="20"/>
        <v>5634</v>
      </c>
      <c r="O34" s="241">
        <f t="shared" si="21"/>
        <v>7540</v>
      </c>
      <c r="P34" s="175">
        <v>4725</v>
      </c>
      <c r="Q34" s="208">
        <f t="shared" si="15"/>
        <v>0.30485535197685631</v>
      </c>
      <c r="R34" s="208">
        <f t="shared" si="15"/>
        <v>0.22314900662251655</v>
      </c>
      <c r="S34" s="208">
        <f t="shared" si="15"/>
        <v>0.23922967696130634</v>
      </c>
      <c r="T34" s="208">
        <f t="shared" si="15"/>
        <v>0.18469761273209548</v>
      </c>
      <c r="U34" s="208">
        <f t="shared" si="15"/>
        <v>0.30943492063492062</v>
      </c>
      <c r="V34" s="198">
        <f t="shared" si="6"/>
        <v>0.25227331378553908</v>
      </c>
      <c r="W34" s="180" t="str">
        <f t="shared" si="7"/>
        <v>falling</v>
      </c>
      <c r="X34" s="180" t="str">
        <f t="shared" si="8"/>
        <v>rising</v>
      </c>
      <c r="Y34" s="180" t="str">
        <f t="shared" si="9"/>
        <v>falling</v>
      </c>
      <c r="Z34" s="180" t="str">
        <f t="shared" si="10"/>
        <v>rising</v>
      </c>
      <c r="AA34" s="180" t="str">
        <f t="shared" si="11"/>
        <v>falling</v>
      </c>
      <c r="AB34" s="180" t="str">
        <f t="shared" si="12"/>
        <v>rising</v>
      </c>
    </row>
    <row r="35" spans="1:28" ht="15" customHeight="1" x14ac:dyDescent="0.25">
      <c r="A35" s="171" t="s">
        <v>159</v>
      </c>
      <c r="B35" s="171" t="s">
        <v>835</v>
      </c>
      <c r="C35" s="171" t="s">
        <v>836</v>
      </c>
      <c r="D35" s="212" t="s">
        <v>837</v>
      </c>
      <c r="E35" s="211" t="s">
        <v>12</v>
      </c>
      <c r="F35" s="211">
        <v>1</v>
      </c>
      <c r="G35" s="222">
        <f t="shared" si="22"/>
        <v>987.1</v>
      </c>
      <c r="H35" s="222">
        <f t="shared" si="23"/>
        <v>1000.94</v>
      </c>
      <c r="I35" s="222">
        <f t="shared" si="17"/>
        <v>1223.94</v>
      </c>
      <c r="J35" s="222">
        <f t="shared" si="18"/>
        <v>1149.26</v>
      </c>
      <c r="K35" s="233">
        <v>1215.4100000000001</v>
      </c>
      <c r="L35" s="241">
        <f t="shared" si="24"/>
        <v>193</v>
      </c>
      <c r="M35" s="241">
        <f t="shared" si="19"/>
        <v>156</v>
      </c>
      <c r="N35" s="241">
        <f t="shared" si="20"/>
        <v>185</v>
      </c>
      <c r="O35" s="241">
        <f t="shared" si="21"/>
        <v>167</v>
      </c>
      <c r="P35" s="175">
        <v>44</v>
      </c>
      <c r="Q35" s="208">
        <f t="shared" si="15"/>
        <v>5.1145077720207253</v>
      </c>
      <c r="R35" s="208">
        <f t="shared" si="15"/>
        <v>6.4162820512820513</v>
      </c>
      <c r="S35" s="208">
        <f t="shared" si="15"/>
        <v>6.6158918918918923</v>
      </c>
      <c r="T35" s="208">
        <f t="shared" si="15"/>
        <v>6.8817964071856288</v>
      </c>
      <c r="U35" s="208">
        <f t="shared" si="15"/>
        <v>27.622954545454547</v>
      </c>
      <c r="V35" s="198">
        <f t="shared" si="6"/>
        <v>10.530286533566969</v>
      </c>
      <c r="W35" s="180" t="str">
        <f t="shared" si="7"/>
        <v>rising</v>
      </c>
      <c r="X35" s="180" t="str">
        <f t="shared" si="8"/>
        <v>falling</v>
      </c>
      <c r="Y35" s="180" t="str">
        <f t="shared" si="9"/>
        <v>falling</v>
      </c>
      <c r="Z35" s="180" t="str">
        <f t="shared" si="10"/>
        <v>rising</v>
      </c>
      <c r="AA35" s="180" t="str">
        <f t="shared" si="11"/>
        <v>rising</v>
      </c>
      <c r="AB35" s="180" t="str">
        <f t="shared" si="12"/>
        <v>rising</v>
      </c>
    </row>
    <row r="36" spans="1:28" ht="15" customHeight="1" x14ac:dyDescent="0.25">
      <c r="A36" s="171" t="s">
        <v>164</v>
      </c>
      <c r="B36" s="171" t="s">
        <v>838</v>
      </c>
      <c r="C36" s="171" t="s">
        <v>839</v>
      </c>
      <c r="D36" s="212" t="s">
        <v>169</v>
      </c>
      <c r="E36" s="211" t="s">
        <v>12</v>
      </c>
      <c r="F36" s="211">
        <v>1</v>
      </c>
      <c r="G36" s="222">
        <f t="shared" si="22"/>
        <v>1304.3800000000001</v>
      </c>
      <c r="H36" s="222">
        <f t="shared" si="23"/>
        <v>1382.83</v>
      </c>
      <c r="I36" s="222">
        <f t="shared" si="17"/>
        <v>1707.9</v>
      </c>
      <c r="J36" s="222">
        <f t="shared" si="18"/>
        <v>1605.88</v>
      </c>
      <c r="K36" s="233">
        <v>1716.71</v>
      </c>
      <c r="L36" s="241">
        <f t="shared" si="24"/>
        <v>194</v>
      </c>
      <c r="M36" s="241">
        <f t="shared" si="19"/>
        <v>274</v>
      </c>
      <c r="N36" s="241">
        <f t="shared" si="20"/>
        <v>433</v>
      </c>
      <c r="O36" s="241">
        <f t="shared" si="21"/>
        <v>366</v>
      </c>
      <c r="P36" s="175">
        <v>80</v>
      </c>
      <c r="Q36" s="208">
        <f t="shared" si="15"/>
        <v>6.723608247422681</v>
      </c>
      <c r="R36" s="208">
        <f t="shared" si="15"/>
        <v>5.0468248175182477</v>
      </c>
      <c r="S36" s="208">
        <f t="shared" si="15"/>
        <v>3.9443418013856815</v>
      </c>
      <c r="T36" s="208">
        <f t="shared" si="15"/>
        <v>4.3876502732240441</v>
      </c>
      <c r="U36" s="208">
        <f t="shared" si="15"/>
        <v>21.458874999999999</v>
      </c>
      <c r="V36" s="198">
        <f t="shared" si="6"/>
        <v>8.3122600279101313</v>
      </c>
      <c r="W36" s="180" t="str">
        <f t="shared" si="7"/>
        <v>rising</v>
      </c>
      <c r="X36" s="180" t="str">
        <f t="shared" si="8"/>
        <v>falling</v>
      </c>
      <c r="Y36" s="180" t="str">
        <f t="shared" si="9"/>
        <v>falling</v>
      </c>
      <c r="Z36" s="180" t="str">
        <f t="shared" si="10"/>
        <v>falling</v>
      </c>
      <c r="AA36" s="180" t="str">
        <f t="shared" si="11"/>
        <v>rising</v>
      </c>
      <c r="AB36" s="180" t="str">
        <f t="shared" si="12"/>
        <v>rising</v>
      </c>
    </row>
    <row r="37" spans="1:28" ht="15" customHeight="1" x14ac:dyDescent="0.25">
      <c r="A37" s="171" t="s">
        <v>167</v>
      </c>
      <c r="B37" s="171" t="s">
        <v>840</v>
      </c>
      <c r="C37" s="171" t="s">
        <v>168</v>
      </c>
      <c r="D37" s="212" t="s">
        <v>169</v>
      </c>
      <c r="E37" s="211" t="s">
        <v>12</v>
      </c>
      <c r="F37" s="211">
        <v>1</v>
      </c>
      <c r="G37" s="222">
        <f t="shared" si="22"/>
        <v>1191.08</v>
      </c>
      <c r="H37" s="222">
        <f t="shared" si="23"/>
        <v>1323.14</v>
      </c>
      <c r="I37" s="222">
        <f t="shared" si="17"/>
        <v>1665.91</v>
      </c>
      <c r="J37" s="222">
        <f t="shared" si="18"/>
        <v>1565.83</v>
      </c>
      <c r="K37" s="233">
        <v>1674.14</v>
      </c>
      <c r="L37" s="241">
        <f t="shared" si="24"/>
        <v>119</v>
      </c>
      <c r="M37" s="241">
        <f t="shared" si="19"/>
        <v>126</v>
      </c>
      <c r="N37" s="241">
        <f t="shared" si="20"/>
        <v>58</v>
      </c>
      <c r="O37" s="241">
        <f t="shared" si="21"/>
        <v>31</v>
      </c>
      <c r="P37" s="175">
        <v>68</v>
      </c>
      <c r="Q37" s="208">
        <f t="shared" si="15"/>
        <v>10.0090756302521</v>
      </c>
      <c r="R37" s="208">
        <f t="shared" si="15"/>
        <v>10.501111111111111</v>
      </c>
      <c r="S37" s="208">
        <f t="shared" si="15"/>
        <v>28.722586206896555</v>
      </c>
      <c r="T37" s="208">
        <f t="shared" si="15"/>
        <v>50.51064516129032</v>
      </c>
      <c r="U37" s="208">
        <f t="shared" si="15"/>
        <v>24.619705882352942</v>
      </c>
      <c r="V37" s="198">
        <f t="shared" si="6"/>
        <v>24.872624798380606</v>
      </c>
      <c r="W37" s="180" t="str">
        <f t="shared" si="7"/>
        <v>falling</v>
      </c>
      <c r="X37" s="180" t="str">
        <f t="shared" si="8"/>
        <v>falling</v>
      </c>
      <c r="Y37" s="180" t="str">
        <f t="shared" si="9"/>
        <v>rising</v>
      </c>
      <c r="Z37" s="180" t="str">
        <f t="shared" si="10"/>
        <v>rising</v>
      </c>
      <c r="AA37" s="180" t="str">
        <f t="shared" si="11"/>
        <v>rising</v>
      </c>
      <c r="AB37" s="180" t="str">
        <f t="shared" si="12"/>
        <v>falling</v>
      </c>
    </row>
    <row r="38" spans="1:28" ht="15" customHeight="1" x14ac:dyDescent="0.25">
      <c r="A38" s="171" t="s">
        <v>760</v>
      </c>
      <c r="B38" s="171"/>
      <c r="C38" s="171"/>
      <c r="D38" s="212" t="s">
        <v>841</v>
      </c>
      <c r="E38" s="211" t="s">
        <v>12</v>
      </c>
      <c r="F38" s="211">
        <v>2</v>
      </c>
      <c r="G38" s="222">
        <f t="shared" si="22"/>
        <v>2319.9499999999998</v>
      </c>
      <c r="H38" s="222">
        <f t="shared" si="23"/>
        <v>2723.15</v>
      </c>
      <c r="I38" s="222">
        <f t="shared" si="17"/>
        <v>3623.58</v>
      </c>
      <c r="J38" s="222">
        <f t="shared" si="18"/>
        <v>3525.2</v>
      </c>
      <c r="K38" s="233">
        <v>3759.46</v>
      </c>
      <c r="L38" s="241">
        <f t="shared" si="24"/>
        <v>2000</v>
      </c>
      <c r="M38" s="241">
        <f t="shared" si="19"/>
        <v>1726</v>
      </c>
      <c r="N38" s="241">
        <f t="shared" si="20"/>
        <v>1448</v>
      </c>
      <c r="O38" s="241">
        <f t="shared" si="21"/>
        <v>1065</v>
      </c>
      <c r="P38" s="175">
        <v>938</v>
      </c>
      <c r="Q38" s="208">
        <f t="shared" si="15"/>
        <v>1.159975</v>
      </c>
      <c r="R38" s="208">
        <f t="shared" si="15"/>
        <v>1.5777230590961762</v>
      </c>
      <c r="S38" s="208">
        <f t="shared" si="15"/>
        <v>2.5024723756906075</v>
      </c>
      <c r="T38" s="208">
        <f t="shared" si="15"/>
        <v>3.3100469483568071</v>
      </c>
      <c r="U38" s="208">
        <f t="shared" si="15"/>
        <v>4.0079530916844348</v>
      </c>
      <c r="V38" s="198">
        <f t="shared" si="6"/>
        <v>2.5116340949656051</v>
      </c>
      <c r="W38" s="180" t="str">
        <f t="shared" si="7"/>
        <v>falling</v>
      </c>
      <c r="X38" s="180" t="str">
        <f t="shared" si="8"/>
        <v>falling</v>
      </c>
      <c r="Y38" s="180" t="str">
        <f t="shared" si="9"/>
        <v>falling</v>
      </c>
      <c r="Z38" s="180" t="str">
        <f t="shared" si="10"/>
        <v>rising</v>
      </c>
      <c r="AA38" s="180" t="str">
        <f t="shared" si="11"/>
        <v>rising</v>
      </c>
      <c r="AB38" s="180" t="str">
        <f t="shared" si="12"/>
        <v>rising</v>
      </c>
    </row>
    <row r="39" spans="1:28" ht="15" customHeight="1" x14ac:dyDescent="0.25">
      <c r="A39" s="178" t="s">
        <v>179</v>
      </c>
      <c r="B39" s="178" t="s">
        <v>842</v>
      </c>
      <c r="C39" s="178" t="s">
        <v>843</v>
      </c>
      <c r="D39" s="215" t="s">
        <v>147</v>
      </c>
      <c r="E39" s="211" t="s">
        <v>12</v>
      </c>
      <c r="F39" s="211">
        <v>1</v>
      </c>
      <c r="G39" s="222">
        <f t="shared" si="22"/>
        <v>10361.57</v>
      </c>
      <c r="H39" s="222">
        <f t="shared" si="23"/>
        <v>10857.47</v>
      </c>
      <c r="I39" s="222">
        <f t="shared" si="17"/>
        <v>2448.56</v>
      </c>
      <c r="J39" s="222">
        <f t="shared" si="18"/>
        <v>11518.69</v>
      </c>
      <c r="K39" s="233">
        <v>11864.25</v>
      </c>
      <c r="L39" s="241">
        <f t="shared" si="24"/>
        <v>2648</v>
      </c>
      <c r="M39" s="241">
        <f t="shared" si="19"/>
        <v>2011</v>
      </c>
      <c r="N39" s="241">
        <f t="shared" si="20"/>
        <v>2395</v>
      </c>
      <c r="O39" s="241">
        <f t="shared" si="21"/>
        <v>2671</v>
      </c>
      <c r="P39" s="246">
        <v>1936</v>
      </c>
      <c r="Q39" s="208">
        <f t="shared" si="15"/>
        <v>3.912979607250755</v>
      </c>
      <c r="R39" s="208">
        <f t="shared" si="15"/>
        <v>5.3990402784684237</v>
      </c>
      <c r="S39" s="208">
        <f t="shared" si="15"/>
        <v>1.0223632567849688</v>
      </c>
      <c r="T39" s="208">
        <f t="shared" si="15"/>
        <v>4.3125009359790338</v>
      </c>
      <c r="U39" s="208">
        <f t="shared" si="15"/>
        <v>6.1282283057851243</v>
      </c>
      <c r="V39" s="198">
        <f t="shared" si="6"/>
        <v>4.1550224768536612</v>
      </c>
      <c r="W39" s="180" t="str">
        <f t="shared" si="7"/>
        <v>rising</v>
      </c>
      <c r="X39" s="180" t="str">
        <f t="shared" si="8"/>
        <v>rising</v>
      </c>
      <c r="Y39" s="180" t="str">
        <f t="shared" si="9"/>
        <v>falling</v>
      </c>
      <c r="Z39" s="180" t="str">
        <f t="shared" si="10"/>
        <v>falling</v>
      </c>
      <c r="AA39" s="180" t="str">
        <f t="shared" si="11"/>
        <v>rising</v>
      </c>
      <c r="AB39" s="180" t="str">
        <f t="shared" si="12"/>
        <v>rising</v>
      </c>
    </row>
    <row r="40" spans="1:28" ht="15" customHeight="1" x14ac:dyDescent="0.25">
      <c r="A40" s="171" t="s">
        <v>189</v>
      </c>
      <c r="B40" s="171" t="s">
        <v>844</v>
      </c>
      <c r="C40" s="171" t="s">
        <v>845</v>
      </c>
      <c r="D40" s="212" t="s">
        <v>837</v>
      </c>
      <c r="E40" s="211" t="s">
        <v>12</v>
      </c>
      <c r="F40" s="211">
        <v>1</v>
      </c>
      <c r="G40" s="222">
        <f t="shared" si="22"/>
        <v>683.08</v>
      </c>
      <c r="H40" s="222">
        <f t="shared" si="23"/>
        <v>692.64</v>
      </c>
      <c r="I40" s="222">
        <f t="shared" si="17"/>
        <v>846.95</v>
      </c>
      <c r="J40" s="222">
        <f t="shared" si="18"/>
        <v>809.32</v>
      </c>
      <c r="K40" s="233">
        <v>840.85</v>
      </c>
      <c r="L40" s="241">
        <f t="shared" si="24"/>
        <v>228</v>
      </c>
      <c r="M40" s="241">
        <f t="shared" si="19"/>
        <v>227</v>
      </c>
      <c r="N40" s="241">
        <f t="shared" si="20"/>
        <v>225</v>
      </c>
      <c r="O40" s="241">
        <f t="shared" si="21"/>
        <v>148</v>
      </c>
      <c r="P40" s="175">
        <v>70</v>
      </c>
      <c r="Q40" s="208">
        <f t="shared" si="15"/>
        <v>2.9959649122807019</v>
      </c>
      <c r="R40" s="208">
        <f t="shared" si="15"/>
        <v>3.0512775330396473</v>
      </c>
      <c r="S40" s="208">
        <f t="shared" si="15"/>
        <v>3.7642222222222226</v>
      </c>
      <c r="T40" s="208">
        <f t="shared" si="15"/>
        <v>5.4683783783783788</v>
      </c>
      <c r="U40" s="208">
        <f t="shared" si="15"/>
        <v>12.012142857142857</v>
      </c>
      <c r="V40" s="198">
        <f t="shared" si="6"/>
        <v>5.4583971806127618</v>
      </c>
      <c r="W40" s="180" t="str">
        <f t="shared" si="7"/>
        <v>falling</v>
      </c>
      <c r="X40" s="180" t="str">
        <f t="shared" si="8"/>
        <v>falling</v>
      </c>
      <c r="Y40" s="180" t="str">
        <f t="shared" si="9"/>
        <v>falling</v>
      </c>
      <c r="Z40" s="180" t="str">
        <f t="shared" si="10"/>
        <v>rising</v>
      </c>
      <c r="AA40" s="180" t="str">
        <f t="shared" si="11"/>
        <v>rising</v>
      </c>
      <c r="AB40" s="180" t="str">
        <f t="shared" si="12"/>
        <v>rising</v>
      </c>
    </row>
    <row r="41" spans="1:28" ht="15" customHeight="1" x14ac:dyDescent="0.25">
      <c r="A41" s="171" t="s">
        <v>203</v>
      </c>
      <c r="B41" s="171" t="s">
        <v>846</v>
      </c>
      <c r="C41" s="219" t="s">
        <v>847</v>
      </c>
      <c r="D41" s="212" t="s">
        <v>848</v>
      </c>
      <c r="E41" s="211" t="s">
        <v>12</v>
      </c>
      <c r="F41" s="211">
        <v>1</v>
      </c>
      <c r="G41" s="222">
        <f t="shared" si="22"/>
        <v>688.31</v>
      </c>
      <c r="H41" s="222">
        <f t="shared" si="23"/>
        <v>749.08</v>
      </c>
      <c r="I41" s="222">
        <f t="shared" si="17"/>
        <v>961.94</v>
      </c>
      <c r="J41" s="222">
        <f t="shared" si="18"/>
        <v>908.54</v>
      </c>
      <c r="K41" s="233">
        <v>981.78</v>
      </c>
      <c r="L41" s="241">
        <f t="shared" si="24"/>
        <v>714</v>
      </c>
      <c r="M41" s="241">
        <f t="shared" si="19"/>
        <v>912</v>
      </c>
      <c r="N41" s="241">
        <f t="shared" si="20"/>
        <v>359</v>
      </c>
      <c r="O41" s="241">
        <f t="shared" si="21"/>
        <v>405</v>
      </c>
      <c r="P41" s="175">
        <v>392</v>
      </c>
      <c r="Q41" s="208">
        <f t="shared" si="15"/>
        <v>0.96401960784313723</v>
      </c>
      <c r="R41" s="208">
        <f t="shared" si="15"/>
        <v>0.82135964912280701</v>
      </c>
      <c r="S41" s="208">
        <f t="shared" si="15"/>
        <v>2.6794986072423401</v>
      </c>
      <c r="T41" s="208">
        <f t="shared" si="15"/>
        <v>2.2433086419753088</v>
      </c>
      <c r="U41" s="208">
        <f t="shared" si="15"/>
        <v>2.5045408163265304</v>
      </c>
      <c r="V41" s="198">
        <f t="shared" si="6"/>
        <v>1.8425454645020249</v>
      </c>
      <c r="W41" s="180" t="str">
        <f t="shared" si="7"/>
        <v>falling</v>
      </c>
      <c r="X41" s="180" t="str">
        <f t="shared" si="8"/>
        <v>rising</v>
      </c>
      <c r="Y41" s="180" t="str">
        <f t="shared" si="9"/>
        <v>falling</v>
      </c>
      <c r="Z41" s="180" t="str">
        <f t="shared" si="10"/>
        <v>rising</v>
      </c>
      <c r="AA41" s="180" t="str">
        <f t="shared" si="11"/>
        <v>falling</v>
      </c>
      <c r="AB41" s="180" t="str">
        <f t="shared" si="12"/>
        <v>rising</v>
      </c>
    </row>
    <row r="42" spans="1:28" ht="15" customHeight="1" x14ac:dyDescent="0.25">
      <c r="A42" s="171" t="s">
        <v>231</v>
      </c>
      <c r="B42" s="171" t="s">
        <v>849</v>
      </c>
      <c r="C42" s="213" t="s">
        <v>850</v>
      </c>
      <c r="D42" s="212" t="s">
        <v>851</v>
      </c>
      <c r="E42" s="217" t="s">
        <v>12</v>
      </c>
      <c r="F42" s="211">
        <v>3</v>
      </c>
      <c r="G42" s="222">
        <f t="shared" si="22"/>
        <v>2774.66</v>
      </c>
      <c r="H42" s="222">
        <f t="shared" si="23"/>
        <v>2969.11</v>
      </c>
      <c r="I42" s="222">
        <f t="shared" si="17"/>
        <v>3820.64</v>
      </c>
      <c r="J42" s="222">
        <f t="shared" si="18"/>
        <v>3683.18</v>
      </c>
      <c r="K42" s="222">
        <v>4047.43</v>
      </c>
      <c r="L42" s="241">
        <f t="shared" si="24"/>
        <v>0</v>
      </c>
      <c r="M42" s="241">
        <f t="shared" si="19"/>
        <v>0</v>
      </c>
      <c r="N42" s="241">
        <f t="shared" si="20"/>
        <v>0</v>
      </c>
      <c r="O42" s="241">
        <f t="shared" si="21"/>
        <v>0</v>
      </c>
      <c r="P42" s="247">
        <v>262</v>
      </c>
      <c r="Q42" s="202">
        <v>2774.66</v>
      </c>
      <c r="R42" s="202">
        <v>2969.11</v>
      </c>
      <c r="S42" s="202">
        <v>3820.64</v>
      </c>
      <c r="T42" s="202">
        <v>3683.18</v>
      </c>
      <c r="U42" s="208">
        <f t="shared" si="15"/>
        <v>15.448206106870229</v>
      </c>
      <c r="V42" s="198">
        <f t="shared" si="6"/>
        <v>2652.6076412213743</v>
      </c>
      <c r="W42" s="180" t="str">
        <f t="shared" si="7"/>
        <v>rising</v>
      </c>
      <c r="X42" s="180" t="str">
        <f t="shared" si="8"/>
        <v>rising</v>
      </c>
      <c r="Y42" s="180" t="str">
        <f t="shared" si="9"/>
        <v>rising</v>
      </c>
      <c r="Z42" s="180" t="str">
        <f t="shared" si="10"/>
        <v>rising</v>
      </c>
      <c r="AA42" s="180" t="str">
        <f t="shared" si="11"/>
        <v>falling</v>
      </c>
      <c r="AB42" s="180" t="str">
        <f t="shared" si="12"/>
        <v>falling</v>
      </c>
    </row>
    <row r="43" spans="1:28" ht="15" customHeight="1" x14ac:dyDescent="0.25">
      <c r="A43" s="171" t="s">
        <v>234</v>
      </c>
      <c r="B43" s="171" t="s">
        <v>852</v>
      </c>
      <c r="C43" s="171" t="s">
        <v>853</v>
      </c>
      <c r="D43" s="212" t="s">
        <v>854</v>
      </c>
      <c r="E43" s="211" t="s">
        <v>12</v>
      </c>
      <c r="F43" s="211">
        <v>1</v>
      </c>
      <c r="G43" s="222">
        <f t="shared" si="22"/>
        <v>432.64</v>
      </c>
      <c r="H43" s="222">
        <f t="shared" si="23"/>
        <v>442.39</v>
      </c>
      <c r="I43" s="222">
        <f t="shared" si="17"/>
        <v>587.98</v>
      </c>
      <c r="J43" s="222">
        <f t="shared" si="18"/>
        <v>554.41</v>
      </c>
      <c r="K43" s="235">
        <v>594.94000000000005</v>
      </c>
      <c r="L43" s="241">
        <f t="shared" si="24"/>
        <v>258</v>
      </c>
      <c r="M43" s="241">
        <f t="shared" si="19"/>
        <v>193</v>
      </c>
      <c r="N43" s="241">
        <f t="shared" si="20"/>
        <v>225</v>
      </c>
      <c r="O43" s="241">
        <f t="shared" si="21"/>
        <v>314</v>
      </c>
      <c r="P43" s="175">
        <v>255</v>
      </c>
      <c r="Q43" s="208">
        <f t="shared" si="15"/>
        <v>1.6768992248062016</v>
      </c>
      <c r="R43" s="208">
        <f t="shared" si="15"/>
        <v>2.2921761658031086</v>
      </c>
      <c r="S43" s="208">
        <f t="shared" si="15"/>
        <v>2.6132444444444447</v>
      </c>
      <c r="T43" s="208">
        <f t="shared" si="15"/>
        <v>1.765636942675159</v>
      </c>
      <c r="U43" s="208">
        <f t="shared" si="15"/>
        <v>2.3330980392156864</v>
      </c>
      <c r="V43" s="198">
        <f t="shared" si="6"/>
        <v>2.1362109633889199</v>
      </c>
      <c r="W43" s="180" t="str">
        <f t="shared" si="7"/>
        <v>rising</v>
      </c>
      <c r="X43" s="180" t="str">
        <f t="shared" si="8"/>
        <v>rising</v>
      </c>
      <c r="Y43" s="180" t="str">
        <f t="shared" si="9"/>
        <v>falling</v>
      </c>
      <c r="Z43" s="180" t="str">
        <f t="shared" si="10"/>
        <v>rising</v>
      </c>
      <c r="AA43" s="180" t="str">
        <f t="shared" si="11"/>
        <v>falling</v>
      </c>
      <c r="AB43" s="180" t="str">
        <f t="shared" si="12"/>
        <v>rising</v>
      </c>
    </row>
    <row r="44" spans="1:28" ht="15" customHeight="1" x14ac:dyDescent="0.25">
      <c r="A44" s="171" t="s">
        <v>724</v>
      </c>
      <c r="B44" s="213"/>
      <c r="C44" s="213"/>
      <c r="D44" s="212" t="s">
        <v>855</v>
      </c>
      <c r="E44" s="211" t="s">
        <v>12</v>
      </c>
      <c r="F44" s="211">
        <v>3</v>
      </c>
      <c r="G44" s="222">
        <f t="shared" si="22"/>
        <v>1716.69</v>
      </c>
      <c r="H44" s="222">
        <f t="shared" si="23"/>
        <v>1611.18</v>
      </c>
      <c r="I44" s="222">
        <f t="shared" si="17"/>
        <v>2151.41</v>
      </c>
      <c r="J44" s="222">
        <f t="shared" si="18"/>
        <v>1798.76</v>
      </c>
      <c r="K44" s="233">
        <v>1940.68</v>
      </c>
      <c r="L44" s="241">
        <f t="shared" si="24"/>
        <v>833</v>
      </c>
      <c r="M44" s="241">
        <f t="shared" si="19"/>
        <v>1561</v>
      </c>
      <c r="N44" s="241">
        <f t="shared" si="20"/>
        <v>1197</v>
      </c>
      <c r="O44" s="241">
        <f t="shared" si="21"/>
        <v>1323</v>
      </c>
      <c r="P44" s="175">
        <v>918</v>
      </c>
      <c r="Q44" s="208">
        <f t="shared" si="15"/>
        <v>2.0608523409363748</v>
      </c>
      <c r="R44" s="208">
        <f t="shared" si="15"/>
        <v>1.0321460602178092</v>
      </c>
      <c r="S44" s="208">
        <f t="shared" si="15"/>
        <v>1.7973350041771092</v>
      </c>
      <c r="T44" s="208">
        <f t="shared" si="15"/>
        <v>1.3596069538926683</v>
      </c>
      <c r="U44" s="208">
        <f t="shared" si="15"/>
        <v>2.1140305010893248</v>
      </c>
      <c r="V44" s="198">
        <f t="shared" si="6"/>
        <v>1.6727941720626576</v>
      </c>
      <c r="W44" s="180" t="str">
        <f t="shared" si="7"/>
        <v>falling</v>
      </c>
      <c r="X44" s="180" t="str">
        <f t="shared" si="8"/>
        <v>rising</v>
      </c>
      <c r="Y44" s="180" t="str">
        <f t="shared" si="9"/>
        <v>falling</v>
      </c>
      <c r="Z44" s="180" t="str">
        <f t="shared" si="10"/>
        <v>rising</v>
      </c>
      <c r="AA44" s="180" t="str">
        <f t="shared" si="11"/>
        <v>falling</v>
      </c>
      <c r="AB44" s="180" t="str">
        <f t="shared" si="12"/>
        <v>rising</v>
      </c>
    </row>
    <row r="45" spans="1:28" ht="15" customHeight="1" x14ac:dyDescent="0.25">
      <c r="A45" s="187" t="s">
        <v>254</v>
      </c>
      <c r="B45" s="187" t="s">
        <v>255</v>
      </c>
      <c r="C45" s="187" t="s">
        <v>856</v>
      </c>
      <c r="D45" s="187" t="s">
        <v>256</v>
      </c>
      <c r="E45" s="214" t="s">
        <v>12</v>
      </c>
      <c r="F45" s="214">
        <v>1</v>
      </c>
      <c r="G45" s="222">
        <f t="shared" si="22"/>
        <v>844.56</v>
      </c>
      <c r="H45" s="222">
        <f t="shared" si="23"/>
        <v>802.86</v>
      </c>
      <c r="I45" s="222">
        <f t="shared" si="17"/>
        <v>1040.48</v>
      </c>
      <c r="J45" s="222">
        <f t="shared" si="18"/>
        <v>1028.1500000000001</v>
      </c>
      <c r="K45" s="233">
        <v>1068.24</v>
      </c>
      <c r="L45" s="241">
        <v>1</v>
      </c>
      <c r="M45" s="241">
        <f t="shared" si="19"/>
        <v>16</v>
      </c>
      <c r="N45" s="241">
        <f t="shared" si="20"/>
        <v>41</v>
      </c>
      <c r="O45" s="241">
        <f t="shared" si="21"/>
        <v>39</v>
      </c>
      <c r="P45" s="175">
        <v>31</v>
      </c>
      <c r="Q45" s="208">
        <f t="shared" si="15"/>
        <v>844.56</v>
      </c>
      <c r="R45" s="208">
        <f t="shared" si="15"/>
        <v>50.178750000000001</v>
      </c>
      <c r="S45" s="208">
        <f t="shared" si="15"/>
        <v>25.377560975609757</v>
      </c>
      <c r="T45" s="208">
        <f t="shared" si="15"/>
        <v>26.362820512820516</v>
      </c>
      <c r="U45" s="208">
        <f t="shared" si="15"/>
        <v>34.459354838709679</v>
      </c>
      <c r="V45" s="198">
        <f t="shared" si="6"/>
        <v>196.18769726542797</v>
      </c>
      <c r="W45" s="180" t="str">
        <f t="shared" si="7"/>
        <v>rising</v>
      </c>
      <c r="X45" s="180" t="str">
        <f t="shared" si="8"/>
        <v>falling</v>
      </c>
      <c r="Y45" s="180" t="str">
        <f t="shared" si="9"/>
        <v>falling</v>
      </c>
      <c r="Z45" s="180" t="str">
        <f t="shared" si="10"/>
        <v>falling</v>
      </c>
      <c r="AA45" s="180" t="str">
        <f t="shared" si="11"/>
        <v>rising</v>
      </c>
      <c r="AB45" s="180" t="str">
        <f t="shared" si="12"/>
        <v>rising</v>
      </c>
    </row>
    <row r="46" spans="1:28" ht="15" customHeight="1" x14ac:dyDescent="0.25">
      <c r="A46" s="171" t="s">
        <v>288</v>
      </c>
      <c r="B46" s="171" t="s">
        <v>857</v>
      </c>
      <c r="C46" s="171" t="s">
        <v>858</v>
      </c>
      <c r="D46" s="212" t="s">
        <v>859</v>
      </c>
      <c r="E46" s="211" t="s">
        <v>12</v>
      </c>
      <c r="F46" s="211">
        <v>1</v>
      </c>
      <c r="G46" s="222">
        <f t="shared" si="22"/>
        <v>724.27</v>
      </c>
      <c r="H46" s="222">
        <f t="shared" si="23"/>
        <v>845.08</v>
      </c>
      <c r="I46" s="222">
        <f t="shared" si="17"/>
        <v>884.59</v>
      </c>
      <c r="J46" s="222">
        <f t="shared" si="18"/>
        <v>924.11</v>
      </c>
      <c r="K46" s="233">
        <v>974.72</v>
      </c>
      <c r="L46" s="241">
        <f t="shared" ref="L46:L68" si="25">VLOOKUP(A46, Science2018, 12, FALSE)</f>
        <v>62</v>
      </c>
      <c r="M46" s="241">
        <f t="shared" si="19"/>
        <v>49</v>
      </c>
      <c r="N46" s="241">
        <f t="shared" si="20"/>
        <v>41</v>
      </c>
      <c r="O46" s="241">
        <f t="shared" si="21"/>
        <v>39</v>
      </c>
      <c r="P46" s="175">
        <v>52</v>
      </c>
      <c r="Q46" s="208">
        <f t="shared" si="15"/>
        <v>11.681774193548387</v>
      </c>
      <c r="R46" s="208">
        <f t="shared" si="15"/>
        <v>17.2465306122449</v>
      </c>
      <c r="S46" s="208">
        <f t="shared" si="15"/>
        <v>21.575365853658539</v>
      </c>
      <c r="T46" s="208">
        <f t="shared" si="15"/>
        <v>23.695128205128206</v>
      </c>
      <c r="U46" s="208">
        <f t="shared" si="15"/>
        <v>18.744615384615386</v>
      </c>
      <c r="V46" s="198">
        <f t="shared" si="6"/>
        <v>18.588682849839081</v>
      </c>
      <c r="W46" s="180" t="str">
        <f t="shared" si="7"/>
        <v>falling</v>
      </c>
      <c r="X46" s="180" t="str">
        <f t="shared" si="8"/>
        <v>falling</v>
      </c>
      <c r="Y46" s="180" t="str">
        <f t="shared" si="9"/>
        <v>rising</v>
      </c>
      <c r="Z46" s="180" t="str">
        <f t="shared" si="10"/>
        <v>rising</v>
      </c>
      <c r="AA46" s="180" t="str">
        <f t="shared" si="11"/>
        <v>rising</v>
      </c>
      <c r="AB46" s="180" t="str">
        <f t="shared" si="12"/>
        <v>falling</v>
      </c>
    </row>
    <row r="47" spans="1:28" ht="15" customHeight="1" x14ac:dyDescent="0.25">
      <c r="A47" s="171" t="s">
        <v>297</v>
      </c>
      <c r="B47" s="171" t="s">
        <v>860</v>
      </c>
      <c r="C47" s="171" t="s">
        <v>861</v>
      </c>
      <c r="D47" s="212" t="s">
        <v>862</v>
      </c>
      <c r="E47" s="211" t="s">
        <v>12</v>
      </c>
      <c r="F47" s="211">
        <v>1</v>
      </c>
      <c r="G47" s="222">
        <f t="shared" si="22"/>
        <v>911.52</v>
      </c>
      <c r="H47" s="222">
        <f t="shared" si="23"/>
        <v>914.03</v>
      </c>
      <c r="I47" s="222">
        <f t="shared" si="17"/>
        <v>1191.95</v>
      </c>
      <c r="J47" s="222">
        <f t="shared" si="18"/>
        <v>1117.93</v>
      </c>
      <c r="K47" s="233">
        <v>1196.5</v>
      </c>
      <c r="L47" s="241">
        <f t="shared" si="25"/>
        <v>651</v>
      </c>
      <c r="M47" s="241">
        <f t="shared" si="19"/>
        <v>739</v>
      </c>
      <c r="N47" s="241">
        <f t="shared" si="20"/>
        <v>415</v>
      </c>
      <c r="O47" s="241">
        <f t="shared" si="21"/>
        <v>283</v>
      </c>
      <c r="P47" s="175">
        <v>374</v>
      </c>
      <c r="Q47" s="208">
        <f t="shared" si="15"/>
        <v>1.4001843317972349</v>
      </c>
      <c r="R47" s="208">
        <f t="shared" si="15"/>
        <v>1.2368470906630582</v>
      </c>
      <c r="S47" s="208">
        <f t="shared" si="15"/>
        <v>2.8721686746987953</v>
      </c>
      <c r="T47" s="208">
        <f t="shared" si="15"/>
        <v>3.9502826855123678</v>
      </c>
      <c r="U47" s="208">
        <f t="shared" si="15"/>
        <v>3.1991978609625669</v>
      </c>
      <c r="V47" s="198">
        <f t="shared" si="6"/>
        <v>2.5317361287268048</v>
      </c>
      <c r="W47" s="180" t="str">
        <f t="shared" si="7"/>
        <v>falling</v>
      </c>
      <c r="X47" s="180" t="str">
        <f t="shared" si="8"/>
        <v>falling</v>
      </c>
      <c r="Y47" s="180" t="str">
        <f t="shared" si="9"/>
        <v>rising</v>
      </c>
      <c r="Z47" s="180" t="str">
        <f t="shared" si="10"/>
        <v>rising</v>
      </c>
      <c r="AA47" s="180" t="str">
        <f t="shared" si="11"/>
        <v>rising</v>
      </c>
      <c r="AB47" s="180" t="str">
        <f t="shared" si="12"/>
        <v>falling</v>
      </c>
    </row>
    <row r="48" spans="1:28" ht="15" customHeight="1" x14ac:dyDescent="0.25">
      <c r="A48" s="171" t="s">
        <v>308</v>
      </c>
      <c r="B48" s="171" t="s">
        <v>863</v>
      </c>
      <c r="C48" s="171" t="s">
        <v>864</v>
      </c>
      <c r="D48" s="212" t="s">
        <v>865</v>
      </c>
      <c r="E48" s="211" t="s">
        <v>47</v>
      </c>
      <c r="F48" s="211">
        <v>1</v>
      </c>
      <c r="G48" s="222">
        <f t="shared" si="22"/>
        <v>133.38999999999999</v>
      </c>
      <c r="H48" s="222">
        <f t="shared" si="23"/>
        <v>135.75</v>
      </c>
      <c r="I48" s="222">
        <f t="shared" si="17"/>
        <v>183.8</v>
      </c>
      <c r="J48" s="222">
        <f t="shared" si="18"/>
        <v>167.34</v>
      </c>
      <c r="K48" s="233">
        <v>173.86</v>
      </c>
      <c r="L48" s="241">
        <f t="shared" si="25"/>
        <v>0</v>
      </c>
      <c r="M48" s="241">
        <f t="shared" si="19"/>
        <v>0</v>
      </c>
      <c r="N48" s="241">
        <f t="shared" si="20"/>
        <v>0</v>
      </c>
      <c r="O48" s="241">
        <f t="shared" si="21"/>
        <v>0</v>
      </c>
      <c r="P48" s="175">
        <v>0</v>
      </c>
      <c r="Q48" s="208">
        <v>133.38999999999999</v>
      </c>
      <c r="R48" s="208">
        <v>135.75</v>
      </c>
      <c r="S48" s="208">
        <v>183.8</v>
      </c>
      <c r="T48" s="208">
        <v>167.34</v>
      </c>
      <c r="U48" s="208">
        <v>173.86</v>
      </c>
      <c r="V48" s="198">
        <f t="shared" si="6"/>
        <v>158.828</v>
      </c>
      <c r="W48" s="180" t="str">
        <f t="shared" si="7"/>
        <v>rising</v>
      </c>
      <c r="X48" s="180" t="str">
        <f t="shared" si="8"/>
        <v>rising</v>
      </c>
      <c r="Y48" s="180" t="str">
        <f t="shared" si="9"/>
        <v>rising</v>
      </c>
      <c r="Z48" s="180" t="str">
        <f t="shared" si="10"/>
        <v>rising</v>
      </c>
      <c r="AA48" s="180" t="str">
        <f t="shared" si="11"/>
        <v>falling</v>
      </c>
      <c r="AB48" s="180" t="str">
        <f t="shared" si="12"/>
        <v>rising</v>
      </c>
    </row>
    <row r="49" spans="1:28" ht="15" customHeight="1" x14ac:dyDescent="0.25">
      <c r="A49" s="171" t="s">
        <v>373</v>
      </c>
      <c r="B49" s="171" t="s">
        <v>866</v>
      </c>
      <c r="C49" s="171" t="s">
        <v>867</v>
      </c>
      <c r="D49" s="212" t="s">
        <v>425</v>
      </c>
      <c r="E49" s="211" t="s">
        <v>12</v>
      </c>
      <c r="F49" s="211">
        <v>1</v>
      </c>
      <c r="G49" s="222">
        <f t="shared" si="22"/>
        <v>3327.92</v>
      </c>
      <c r="H49" s="222">
        <f t="shared" si="23"/>
        <v>3475.49</v>
      </c>
      <c r="I49" s="222">
        <f t="shared" si="17"/>
        <v>4399.78</v>
      </c>
      <c r="J49" s="222">
        <f t="shared" si="18"/>
        <v>4164.91</v>
      </c>
      <c r="K49" s="233">
        <v>4502.22</v>
      </c>
      <c r="L49" s="241">
        <f t="shared" si="25"/>
        <v>5405</v>
      </c>
      <c r="M49" s="241">
        <f t="shared" si="19"/>
        <v>4343</v>
      </c>
      <c r="N49" s="241">
        <f t="shared" si="20"/>
        <v>4278</v>
      </c>
      <c r="O49" s="241">
        <f t="shared" si="21"/>
        <v>4320</v>
      </c>
      <c r="P49" s="175">
        <v>3008</v>
      </c>
      <c r="Q49" s="208">
        <f t="shared" si="15"/>
        <v>0.61571137835337653</v>
      </c>
      <c r="R49" s="208">
        <f t="shared" si="15"/>
        <v>0.80025097858623062</v>
      </c>
      <c r="S49" s="208">
        <f t="shared" si="15"/>
        <v>1.0284665731650304</v>
      </c>
      <c r="T49" s="208">
        <f t="shared" si="15"/>
        <v>0.96409953703703699</v>
      </c>
      <c r="U49" s="208">
        <f t="shared" si="15"/>
        <v>1.4967486702127661</v>
      </c>
      <c r="V49" s="198">
        <f t="shared" si="6"/>
        <v>0.98105542747088814</v>
      </c>
      <c r="W49" s="180" t="str">
        <f t="shared" si="7"/>
        <v>falling</v>
      </c>
      <c r="X49" s="180" t="str">
        <f t="shared" si="8"/>
        <v>rising</v>
      </c>
      <c r="Y49" s="180" t="str">
        <f t="shared" si="9"/>
        <v>falling</v>
      </c>
      <c r="Z49" s="180" t="str">
        <f t="shared" si="10"/>
        <v>rising</v>
      </c>
      <c r="AA49" s="180" t="str">
        <f t="shared" si="11"/>
        <v>falling</v>
      </c>
      <c r="AB49" s="180" t="str">
        <f t="shared" si="12"/>
        <v>rising</v>
      </c>
    </row>
    <row r="50" spans="1:28" ht="15" customHeight="1" x14ac:dyDescent="0.25">
      <c r="A50" s="171" t="s">
        <v>383</v>
      </c>
      <c r="B50" s="171" t="s">
        <v>868</v>
      </c>
      <c r="C50" s="171" t="s">
        <v>869</v>
      </c>
      <c r="D50" s="212" t="s">
        <v>870</v>
      </c>
      <c r="E50" s="211" t="s">
        <v>12</v>
      </c>
      <c r="F50" s="211">
        <v>1</v>
      </c>
      <c r="G50" s="222">
        <f t="shared" si="22"/>
        <v>2642.04</v>
      </c>
      <c r="H50" s="222">
        <f t="shared" si="23"/>
        <v>2791.2799999999997</v>
      </c>
      <c r="I50" s="222">
        <f t="shared" si="17"/>
        <v>3519.82</v>
      </c>
      <c r="J50" s="222">
        <f t="shared" si="18"/>
        <v>3331.93</v>
      </c>
      <c r="K50" s="233">
        <v>3632.04</v>
      </c>
      <c r="L50" s="241">
        <f t="shared" si="25"/>
        <v>670</v>
      </c>
      <c r="M50" s="241">
        <f t="shared" si="19"/>
        <v>558</v>
      </c>
      <c r="N50" s="241">
        <f t="shared" si="20"/>
        <v>590</v>
      </c>
      <c r="O50" s="241">
        <f t="shared" si="21"/>
        <v>557</v>
      </c>
      <c r="P50" s="175">
        <v>448</v>
      </c>
      <c r="Q50" s="208">
        <f t="shared" si="15"/>
        <v>3.9433432835820894</v>
      </c>
      <c r="R50" s="208">
        <f t="shared" si="15"/>
        <v>5.0022939068100358</v>
      </c>
      <c r="S50" s="208">
        <f t="shared" si="15"/>
        <v>5.9657966101694919</v>
      </c>
      <c r="T50" s="208">
        <f t="shared" si="15"/>
        <v>5.9819210053859964</v>
      </c>
      <c r="U50" s="208">
        <f t="shared" si="15"/>
        <v>8.1072321428571428</v>
      </c>
      <c r="V50" s="198">
        <f t="shared" si="6"/>
        <v>5.8001173897609508</v>
      </c>
      <c r="W50" s="180" t="str">
        <f t="shared" si="7"/>
        <v>rising</v>
      </c>
      <c r="X50" s="180" t="str">
        <f t="shared" si="8"/>
        <v>falling</v>
      </c>
      <c r="Y50" s="180" t="str">
        <f t="shared" si="9"/>
        <v>falling</v>
      </c>
      <c r="Z50" s="180" t="str">
        <f t="shared" si="10"/>
        <v>rising</v>
      </c>
      <c r="AA50" s="180" t="str">
        <f t="shared" si="11"/>
        <v>rising</v>
      </c>
      <c r="AB50" s="180" t="str">
        <f t="shared" si="12"/>
        <v>rising</v>
      </c>
    </row>
    <row r="51" spans="1:28" ht="15" customHeight="1" x14ac:dyDescent="0.25">
      <c r="A51" s="171" t="s">
        <v>408</v>
      </c>
      <c r="B51" s="171" t="s">
        <v>871</v>
      </c>
      <c r="C51" s="171" t="s">
        <v>872</v>
      </c>
      <c r="D51" s="212" t="s">
        <v>870</v>
      </c>
      <c r="E51" s="211" t="s">
        <v>12</v>
      </c>
      <c r="F51" s="211">
        <v>1</v>
      </c>
      <c r="G51" s="222">
        <f t="shared" si="22"/>
        <v>1996.75</v>
      </c>
      <c r="H51" s="222">
        <f t="shared" si="23"/>
        <v>2109.83</v>
      </c>
      <c r="I51" s="222">
        <f t="shared" si="17"/>
        <v>2659.86</v>
      </c>
      <c r="J51" s="222">
        <f t="shared" si="18"/>
        <v>2612.75</v>
      </c>
      <c r="K51" s="233">
        <v>2846.99</v>
      </c>
      <c r="L51" s="241">
        <f t="shared" si="25"/>
        <v>501</v>
      </c>
      <c r="M51" s="241">
        <f t="shared" si="19"/>
        <v>430</v>
      </c>
      <c r="N51" s="241">
        <f t="shared" si="20"/>
        <v>247</v>
      </c>
      <c r="O51" s="241">
        <f t="shared" si="21"/>
        <v>223</v>
      </c>
      <c r="P51" s="175">
        <v>213</v>
      </c>
      <c r="Q51" s="208">
        <f t="shared" si="15"/>
        <v>3.9855289421157685</v>
      </c>
      <c r="R51" s="208">
        <f t="shared" si="15"/>
        <v>4.9065813953488373</v>
      </c>
      <c r="S51" s="208">
        <f t="shared" si="15"/>
        <v>10.768663967611337</v>
      </c>
      <c r="T51" s="208">
        <f t="shared" si="15"/>
        <v>11.716367713004484</v>
      </c>
      <c r="U51" s="208">
        <f t="shared" si="15"/>
        <v>13.366150234741783</v>
      </c>
      <c r="V51" s="198">
        <f t="shared" si="6"/>
        <v>8.9486584505644409</v>
      </c>
      <c r="W51" s="180" t="str">
        <f t="shared" si="7"/>
        <v>falling</v>
      </c>
      <c r="X51" s="180" t="str">
        <f t="shared" si="8"/>
        <v>falling</v>
      </c>
      <c r="Y51" s="180" t="str">
        <f t="shared" si="9"/>
        <v>falling</v>
      </c>
      <c r="Z51" s="180" t="str">
        <f t="shared" si="10"/>
        <v>rising</v>
      </c>
      <c r="AA51" s="180" t="str">
        <f t="shared" si="11"/>
        <v>rising</v>
      </c>
      <c r="AB51" s="180" t="str">
        <f t="shared" si="12"/>
        <v>rising</v>
      </c>
    </row>
    <row r="52" spans="1:28" ht="15" customHeight="1" x14ac:dyDescent="0.25">
      <c r="A52" s="171" t="s">
        <v>418</v>
      </c>
      <c r="B52" s="171" t="s">
        <v>873</v>
      </c>
      <c r="C52" s="171" t="s">
        <v>874</v>
      </c>
      <c r="D52" s="212" t="s">
        <v>875</v>
      </c>
      <c r="E52" s="211" t="s">
        <v>12</v>
      </c>
      <c r="F52" s="211">
        <v>1</v>
      </c>
      <c r="G52" s="222">
        <f t="shared" si="22"/>
        <v>1201.3</v>
      </c>
      <c r="H52" s="222">
        <f t="shared" si="23"/>
        <v>1212.6399999999999</v>
      </c>
      <c r="I52" s="222">
        <f t="shared" si="17"/>
        <v>1574.93</v>
      </c>
      <c r="J52" s="222">
        <f t="shared" si="18"/>
        <v>1479.34</v>
      </c>
      <c r="K52" s="233">
        <v>1584.29</v>
      </c>
      <c r="L52" s="241">
        <f t="shared" si="25"/>
        <v>2038</v>
      </c>
      <c r="M52" s="241">
        <f t="shared" si="19"/>
        <v>1882</v>
      </c>
      <c r="N52" s="241">
        <f t="shared" si="20"/>
        <v>1780</v>
      </c>
      <c r="O52" s="241">
        <f t="shared" si="21"/>
        <v>1341</v>
      </c>
      <c r="P52" s="175">
        <v>758</v>
      </c>
      <c r="Q52" s="208">
        <f t="shared" si="15"/>
        <v>0.58945044160942095</v>
      </c>
      <c r="R52" s="208">
        <f t="shared" si="15"/>
        <v>0.64433581296493081</v>
      </c>
      <c r="S52" s="208">
        <f t="shared" si="15"/>
        <v>0.88479213483146069</v>
      </c>
      <c r="T52" s="208">
        <f t="shared" si="15"/>
        <v>1.1031618195376585</v>
      </c>
      <c r="U52" s="208">
        <f t="shared" si="15"/>
        <v>2.0900923482849603</v>
      </c>
      <c r="V52" s="198">
        <f t="shared" si="6"/>
        <v>1.0623665114456862</v>
      </c>
      <c r="W52" s="180" t="str">
        <f t="shared" si="7"/>
        <v>falling</v>
      </c>
      <c r="X52" s="180" t="str">
        <f t="shared" si="8"/>
        <v>falling</v>
      </c>
      <c r="Y52" s="180" t="str">
        <f t="shared" si="9"/>
        <v>falling</v>
      </c>
      <c r="Z52" s="180" t="str">
        <f t="shared" si="10"/>
        <v>rising</v>
      </c>
      <c r="AA52" s="180" t="str">
        <f t="shared" si="11"/>
        <v>rising</v>
      </c>
      <c r="AB52" s="180" t="str">
        <f t="shared" si="12"/>
        <v>rising</v>
      </c>
    </row>
    <row r="53" spans="1:28" ht="15" customHeight="1" x14ac:dyDescent="0.25">
      <c r="A53" s="171" t="s">
        <v>423</v>
      </c>
      <c r="B53" s="171" t="s">
        <v>876</v>
      </c>
      <c r="C53" s="171" t="s">
        <v>877</v>
      </c>
      <c r="D53" s="212" t="s">
        <v>425</v>
      </c>
      <c r="E53" s="211" t="s">
        <v>12</v>
      </c>
      <c r="F53" s="211">
        <v>1</v>
      </c>
      <c r="G53" s="222">
        <f t="shared" si="22"/>
        <v>588.48</v>
      </c>
      <c r="H53" s="222">
        <f t="shared" si="23"/>
        <v>605.15</v>
      </c>
      <c r="I53" s="222">
        <f t="shared" si="17"/>
        <v>764.95</v>
      </c>
      <c r="J53" s="222">
        <f t="shared" si="18"/>
        <v>714.64</v>
      </c>
      <c r="K53" s="233">
        <v>766.13</v>
      </c>
      <c r="L53" s="241">
        <f t="shared" si="25"/>
        <v>297</v>
      </c>
      <c r="M53" s="241">
        <f t="shared" si="19"/>
        <v>243</v>
      </c>
      <c r="N53" s="241">
        <f t="shared" si="20"/>
        <v>171</v>
      </c>
      <c r="O53" s="241">
        <f t="shared" si="21"/>
        <v>286</v>
      </c>
      <c r="P53" s="175">
        <v>193</v>
      </c>
      <c r="Q53" s="208">
        <f t="shared" si="15"/>
        <v>1.9814141414141415</v>
      </c>
      <c r="R53" s="208">
        <f t="shared" si="15"/>
        <v>2.4903292181069956</v>
      </c>
      <c r="S53" s="208">
        <f t="shared" si="15"/>
        <v>4.473391812865497</v>
      </c>
      <c r="T53" s="208">
        <f t="shared" si="15"/>
        <v>2.4987412587412585</v>
      </c>
      <c r="U53" s="208">
        <f t="shared" si="15"/>
        <v>3.9695854922279792</v>
      </c>
      <c r="V53" s="198">
        <f t="shared" si="6"/>
        <v>3.0826923846711747</v>
      </c>
      <c r="W53" s="180" t="str">
        <f t="shared" si="7"/>
        <v>falling</v>
      </c>
      <c r="X53" s="180" t="str">
        <f t="shared" si="8"/>
        <v>rising</v>
      </c>
      <c r="Y53" s="180" t="str">
        <f t="shared" si="9"/>
        <v>falling</v>
      </c>
      <c r="Z53" s="180" t="str">
        <f t="shared" si="10"/>
        <v>rising</v>
      </c>
      <c r="AA53" s="180" t="str">
        <f t="shared" si="11"/>
        <v>falling</v>
      </c>
      <c r="AB53" s="180" t="str">
        <f t="shared" si="12"/>
        <v>rising</v>
      </c>
    </row>
    <row r="54" spans="1:28" ht="15" customHeight="1" x14ac:dyDescent="0.25">
      <c r="A54" s="171" t="s">
        <v>434</v>
      </c>
      <c r="B54" s="171" t="s">
        <v>878</v>
      </c>
      <c r="C54" s="171" t="s">
        <v>879</v>
      </c>
      <c r="D54" s="212" t="s">
        <v>880</v>
      </c>
      <c r="E54" s="211" t="s">
        <v>12</v>
      </c>
      <c r="F54" s="211">
        <v>1</v>
      </c>
      <c r="G54" s="222">
        <f t="shared" si="22"/>
        <v>1411.98</v>
      </c>
      <c r="H54" s="222">
        <f t="shared" si="23"/>
        <v>1497.44</v>
      </c>
      <c r="I54" s="222">
        <f t="shared" si="17"/>
        <v>1553.99</v>
      </c>
      <c r="J54" s="222">
        <f t="shared" si="18"/>
        <v>1608.06</v>
      </c>
      <c r="K54" s="233">
        <v>1688.1</v>
      </c>
      <c r="L54" s="241">
        <f t="shared" si="25"/>
        <v>125</v>
      </c>
      <c r="M54" s="241">
        <f t="shared" si="19"/>
        <v>103</v>
      </c>
      <c r="N54" s="241">
        <f t="shared" si="20"/>
        <v>171</v>
      </c>
      <c r="O54" s="241">
        <f t="shared" si="21"/>
        <v>137</v>
      </c>
      <c r="P54" s="175">
        <v>130</v>
      </c>
      <c r="Q54" s="208">
        <f t="shared" si="15"/>
        <v>11.29584</v>
      </c>
      <c r="R54" s="208">
        <f t="shared" si="15"/>
        <v>14.538252427184467</v>
      </c>
      <c r="S54" s="208">
        <f t="shared" si="15"/>
        <v>9.0876608187134504</v>
      </c>
      <c r="T54" s="208">
        <f t="shared" si="15"/>
        <v>11.737664233576641</v>
      </c>
      <c r="U54" s="208">
        <f t="shared" si="15"/>
        <v>12.985384615384614</v>
      </c>
      <c r="V54" s="198">
        <f t="shared" si="6"/>
        <v>11.928960418971835</v>
      </c>
      <c r="W54" s="180" t="str">
        <f t="shared" si="7"/>
        <v>rising</v>
      </c>
      <c r="X54" s="180" t="str">
        <f t="shared" si="8"/>
        <v>falling</v>
      </c>
      <c r="Y54" s="180" t="str">
        <f t="shared" si="9"/>
        <v>falling</v>
      </c>
      <c r="Z54" s="180" t="str">
        <f t="shared" si="10"/>
        <v>falling</v>
      </c>
      <c r="AA54" s="180" t="str">
        <f t="shared" si="11"/>
        <v>rising</v>
      </c>
      <c r="AB54" s="180" t="str">
        <f t="shared" si="12"/>
        <v>rising</v>
      </c>
    </row>
    <row r="55" spans="1:28" ht="15" customHeight="1" x14ac:dyDescent="0.25">
      <c r="A55" s="171" t="s">
        <v>460</v>
      </c>
      <c r="B55" s="171" t="s">
        <v>881</v>
      </c>
      <c r="C55" s="171" t="s">
        <v>882</v>
      </c>
      <c r="D55" s="212" t="s">
        <v>854</v>
      </c>
      <c r="E55" s="211" t="s">
        <v>12</v>
      </c>
      <c r="F55" s="211">
        <v>1</v>
      </c>
      <c r="G55" s="222">
        <f t="shared" si="22"/>
        <v>921.26</v>
      </c>
      <c r="H55" s="222">
        <f t="shared" si="23"/>
        <v>923.5</v>
      </c>
      <c r="I55" s="222">
        <f t="shared" si="17"/>
        <v>1191.95</v>
      </c>
      <c r="J55" s="222">
        <f t="shared" si="18"/>
        <v>1123.3900000000001</v>
      </c>
      <c r="K55" s="233">
        <v>1205</v>
      </c>
      <c r="L55" s="241">
        <f t="shared" si="25"/>
        <v>859</v>
      </c>
      <c r="M55" s="241">
        <f t="shared" si="19"/>
        <v>981</v>
      </c>
      <c r="N55" s="241">
        <f t="shared" si="20"/>
        <v>1054</v>
      </c>
      <c r="O55" s="241">
        <f t="shared" si="21"/>
        <v>886</v>
      </c>
      <c r="P55" s="175">
        <v>534</v>
      </c>
      <c r="Q55" s="208">
        <f t="shared" si="15"/>
        <v>1.0724796274738067</v>
      </c>
      <c r="R55" s="208">
        <f t="shared" si="15"/>
        <v>0.94138634046890923</v>
      </c>
      <c r="S55" s="208">
        <f t="shared" si="15"/>
        <v>1.1308823529411764</v>
      </c>
      <c r="T55" s="208">
        <f t="shared" si="15"/>
        <v>1.2679345372460498</v>
      </c>
      <c r="U55" s="208">
        <f t="shared" si="15"/>
        <v>2.2565543071161049</v>
      </c>
      <c r="V55" s="198">
        <f t="shared" si="6"/>
        <v>1.3338474330492094</v>
      </c>
      <c r="W55" s="180" t="str">
        <f t="shared" si="7"/>
        <v>rising</v>
      </c>
      <c r="X55" s="180" t="str">
        <f t="shared" si="8"/>
        <v>falling</v>
      </c>
      <c r="Y55" s="180" t="str">
        <f t="shared" si="9"/>
        <v>falling</v>
      </c>
      <c r="Z55" s="180" t="str">
        <f t="shared" si="10"/>
        <v>rising</v>
      </c>
      <c r="AA55" s="180" t="str">
        <f t="shared" si="11"/>
        <v>rising</v>
      </c>
      <c r="AB55" s="180" t="str">
        <f t="shared" si="12"/>
        <v>rising</v>
      </c>
    </row>
    <row r="56" spans="1:28" ht="15" customHeight="1" x14ac:dyDescent="0.25">
      <c r="A56" s="171" t="s">
        <v>464</v>
      </c>
      <c r="B56" s="171" t="s">
        <v>883</v>
      </c>
      <c r="C56" s="171" t="s">
        <v>884</v>
      </c>
      <c r="D56" s="212" t="s">
        <v>797</v>
      </c>
      <c r="E56" s="211" t="s">
        <v>12</v>
      </c>
      <c r="F56" s="211">
        <v>1</v>
      </c>
      <c r="G56" s="222">
        <f t="shared" si="22"/>
        <v>1189.1199999999999</v>
      </c>
      <c r="H56" s="222">
        <f t="shared" si="23"/>
        <v>1249.49</v>
      </c>
      <c r="I56" s="222">
        <f t="shared" si="17"/>
        <v>1538.54</v>
      </c>
      <c r="J56" s="222">
        <f t="shared" si="18"/>
        <v>1499.36</v>
      </c>
      <c r="K56" s="233">
        <v>1651.45</v>
      </c>
      <c r="L56" s="241">
        <f t="shared" si="25"/>
        <v>62</v>
      </c>
      <c r="M56" s="241">
        <f t="shared" si="19"/>
        <v>70</v>
      </c>
      <c r="N56" s="241">
        <f t="shared" si="20"/>
        <v>194</v>
      </c>
      <c r="O56" s="241">
        <f t="shared" si="21"/>
        <v>74</v>
      </c>
      <c r="P56" s="175">
        <v>151</v>
      </c>
      <c r="Q56" s="208">
        <f t="shared" si="15"/>
        <v>19.179354838709674</v>
      </c>
      <c r="R56" s="208">
        <f t="shared" si="15"/>
        <v>17.849857142857143</v>
      </c>
      <c r="S56" s="208">
        <f t="shared" si="15"/>
        <v>7.930618556701031</v>
      </c>
      <c r="T56" s="208">
        <f t="shared" si="15"/>
        <v>20.261621621621622</v>
      </c>
      <c r="U56" s="208">
        <f t="shared" si="15"/>
        <v>10.936754966887417</v>
      </c>
      <c r="V56" s="198">
        <f t="shared" si="6"/>
        <v>15.231641425355381</v>
      </c>
      <c r="W56" s="180" t="str">
        <f t="shared" si="7"/>
        <v>rising</v>
      </c>
      <c r="X56" s="180" t="str">
        <f t="shared" si="8"/>
        <v>falling</v>
      </c>
      <c r="Y56" s="180" t="str">
        <f t="shared" si="9"/>
        <v>rising</v>
      </c>
      <c r="Z56" s="180" t="str">
        <f t="shared" si="10"/>
        <v>falling</v>
      </c>
      <c r="AA56" s="180" t="str">
        <f t="shared" si="11"/>
        <v>rising</v>
      </c>
      <c r="AB56" s="180" t="str">
        <f t="shared" si="12"/>
        <v>falling</v>
      </c>
    </row>
    <row r="57" spans="1:28" ht="15" customHeight="1" x14ac:dyDescent="0.25">
      <c r="A57" s="171" t="s">
        <v>474</v>
      </c>
      <c r="B57" s="171" t="s">
        <v>885</v>
      </c>
      <c r="C57" s="171" t="s">
        <v>475</v>
      </c>
      <c r="D57" s="212" t="s">
        <v>476</v>
      </c>
      <c r="E57" s="211" t="s">
        <v>12</v>
      </c>
      <c r="F57" s="211">
        <v>1</v>
      </c>
      <c r="G57" s="222">
        <f t="shared" si="22"/>
        <v>227.12</v>
      </c>
      <c r="H57" s="222">
        <f t="shared" si="23"/>
        <v>207.71</v>
      </c>
      <c r="I57" s="222">
        <f t="shared" si="17"/>
        <v>327.07</v>
      </c>
      <c r="J57" s="222">
        <f t="shared" si="18"/>
        <v>362.18</v>
      </c>
      <c r="K57" s="233">
        <v>362.52</v>
      </c>
      <c r="L57" s="241">
        <f t="shared" si="25"/>
        <v>3</v>
      </c>
      <c r="M57" s="241">
        <f t="shared" si="19"/>
        <v>10</v>
      </c>
      <c r="N57" s="241">
        <f t="shared" si="20"/>
        <v>47</v>
      </c>
      <c r="O57" s="241">
        <f t="shared" si="21"/>
        <v>23</v>
      </c>
      <c r="P57" s="175">
        <v>16</v>
      </c>
      <c r="Q57" s="208">
        <f t="shared" si="15"/>
        <v>75.706666666666663</v>
      </c>
      <c r="R57" s="208">
        <f t="shared" si="15"/>
        <v>20.771000000000001</v>
      </c>
      <c r="S57" s="208">
        <f t="shared" si="15"/>
        <v>6.9589361702127661</v>
      </c>
      <c r="T57" s="208">
        <f t="shared" si="15"/>
        <v>15.746956521739131</v>
      </c>
      <c r="U57" s="208">
        <f t="shared" si="15"/>
        <v>22.657499999999999</v>
      </c>
      <c r="V57" s="198">
        <f t="shared" si="6"/>
        <v>28.368211871723712</v>
      </c>
      <c r="W57" s="180" t="str">
        <f t="shared" si="7"/>
        <v>rising</v>
      </c>
      <c r="X57" s="180" t="str">
        <f t="shared" si="8"/>
        <v>falling</v>
      </c>
      <c r="Y57" s="180" t="str">
        <f t="shared" si="9"/>
        <v>falling</v>
      </c>
      <c r="Z57" s="180" t="str">
        <f t="shared" si="10"/>
        <v>falling</v>
      </c>
      <c r="AA57" s="180" t="str">
        <f t="shared" si="11"/>
        <v>rising</v>
      </c>
      <c r="AB57" s="180" t="str">
        <f t="shared" si="12"/>
        <v>rising</v>
      </c>
    </row>
    <row r="58" spans="1:28" ht="15" customHeight="1" x14ac:dyDescent="0.25">
      <c r="A58" s="171" t="s">
        <v>481</v>
      </c>
      <c r="B58" s="171" t="s">
        <v>886</v>
      </c>
      <c r="C58" s="171" t="s">
        <v>887</v>
      </c>
      <c r="D58" s="212" t="s">
        <v>888</v>
      </c>
      <c r="E58" s="211" t="s">
        <v>12</v>
      </c>
      <c r="F58" s="211">
        <v>1</v>
      </c>
      <c r="G58" s="222">
        <f t="shared" si="22"/>
        <v>3131.5</v>
      </c>
      <c r="H58" s="222">
        <f t="shared" si="23"/>
        <v>3248.96</v>
      </c>
      <c r="I58" s="222">
        <f t="shared" si="17"/>
        <v>4012.67</v>
      </c>
      <c r="J58" s="222">
        <f t="shared" si="18"/>
        <v>3659.15</v>
      </c>
      <c r="K58" s="233">
        <v>3957.46</v>
      </c>
      <c r="L58" s="241">
        <f t="shared" si="25"/>
        <v>2365</v>
      </c>
      <c r="M58" s="241">
        <f t="shared" si="19"/>
        <v>2152</v>
      </c>
      <c r="N58" s="241">
        <f t="shared" si="20"/>
        <v>2306</v>
      </c>
      <c r="O58" s="241">
        <f t="shared" si="21"/>
        <v>2732</v>
      </c>
      <c r="P58" s="245">
        <v>1798</v>
      </c>
      <c r="Q58" s="208">
        <f t="shared" si="15"/>
        <v>1.3241014799154334</v>
      </c>
      <c r="R58" s="208">
        <f t="shared" si="15"/>
        <v>1.5097397769516729</v>
      </c>
      <c r="S58" s="208">
        <f t="shared" si="15"/>
        <v>1.7400997398091935</v>
      </c>
      <c r="T58" s="208">
        <f t="shared" si="15"/>
        <v>1.3393667642752562</v>
      </c>
      <c r="U58" s="208">
        <f t="shared" si="15"/>
        <v>2.2010344827586206</v>
      </c>
      <c r="V58" s="198">
        <f t="shared" si="6"/>
        <v>1.6228684487420353</v>
      </c>
      <c r="W58" s="180" t="str">
        <f t="shared" si="7"/>
        <v>rising</v>
      </c>
      <c r="X58" s="180" t="str">
        <f t="shared" si="8"/>
        <v>rising</v>
      </c>
      <c r="Y58" s="180" t="str">
        <f t="shared" si="9"/>
        <v>falling</v>
      </c>
      <c r="Z58" s="180" t="str">
        <f t="shared" si="10"/>
        <v>rising</v>
      </c>
      <c r="AA58" s="180" t="str">
        <f t="shared" si="11"/>
        <v>falling</v>
      </c>
      <c r="AB58" s="180" t="str">
        <f t="shared" si="12"/>
        <v>rising</v>
      </c>
    </row>
    <row r="59" spans="1:28" ht="15" customHeight="1" x14ac:dyDescent="0.25">
      <c r="A59" s="171" t="s">
        <v>491</v>
      </c>
      <c r="B59" s="171" t="s">
        <v>889</v>
      </c>
      <c r="C59" s="171" t="s">
        <v>890</v>
      </c>
      <c r="D59" s="212" t="s">
        <v>823</v>
      </c>
      <c r="E59" s="211" t="s">
        <v>12</v>
      </c>
      <c r="F59" s="211">
        <v>1</v>
      </c>
      <c r="G59" s="222">
        <f t="shared" si="22"/>
        <v>1817.38</v>
      </c>
      <c r="H59" s="222">
        <f t="shared" si="23"/>
        <v>1885.76</v>
      </c>
      <c r="I59" s="222">
        <f t="shared" si="17"/>
        <v>2420.36</v>
      </c>
      <c r="J59" s="222">
        <f t="shared" si="18"/>
        <v>2270.4499999999998</v>
      </c>
      <c r="K59" s="233">
        <v>2474.33</v>
      </c>
      <c r="L59" s="241">
        <f t="shared" si="25"/>
        <v>230</v>
      </c>
      <c r="M59" s="241">
        <f t="shared" si="19"/>
        <v>210</v>
      </c>
      <c r="N59" s="241">
        <f t="shared" si="20"/>
        <v>224</v>
      </c>
      <c r="O59" s="241">
        <f t="shared" si="21"/>
        <v>234</v>
      </c>
      <c r="P59" s="175">
        <v>279</v>
      </c>
      <c r="Q59" s="208">
        <f t="shared" si="15"/>
        <v>7.9016521739130443</v>
      </c>
      <c r="R59" s="208">
        <f t="shared" si="15"/>
        <v>8.9798095238095232</v>
      </c>
      <c r="S59" s="208">
        <f t="shared" si="15"/>
        <v>10.805178571428572</v>
      </c>
      <c r="T59" s="208">
        <f t="shared" si="15"/>
        <v>9.7027777777777775</v>
      </c>
      <c r="U59" s="208">
        <f t="shared" si="15"/>
        <v>8.8685663082437269</v>
      </c>
      <c r="V59" s="198">
        <f t="shared" si="6"/>
        <v>9.2515968710345291</v>
      </c>
      <c r="W59" s="180" t="str">
        <f t="shared" si="7"/>
        <v>rising</v>
      </c>
      <c r="X59" s="180" t="str">
        <f t="shared" si="8"/>
        <v>rising</v>
      </c>
      <c r="Y59" s="180" t="str">
        <f t="shared" si="9"/>
        <v>rising</v>
      </c>
      <c r="Z59" s="180" t="str">
        <f t="shared" si="10"/>
        <v>rising</v>
      </c>
      <c r="AA59" s="180" t="str">
        <f t="shared" si="11"/>
        <v>falling</v>
      </c>
      <c r="AB59" s="180" t="str">
        <f t="shared" si="12"/>
        <v>falling</v>
      </c>
    </row>
    <row r="60" spans="1:28" ht="15" customHeight="1" x14ac:dyDescent="0.25">
      <c r="A60" s="171" t="s">
        <v>493</v>
      </c>
      <c r="B60" s="171" t="s">
        <v>891</v>
      </c>
      <c r="C60" s="171" t="s">
        <v>892</v>
      </c>
      <c r="D60" s="212" t="s">
        <v>823</v>
      </c>
      <c r="E60" s="211" t="s">
        <v>12</v>
      </c>
      <c r="F60" s="211">
        <v>1</v>
      </c>
      <c r="G60" s="222">
        <f t="shared" si="22"/>
        <v>1817.38</v>
      </c>
      <c r="H60" s="222">
        <f t="shared" si="23"/>
        <v>1885.76</v>
      </c>
      <c r="I60" s="222">
        <f t="shared" si="17"/>
        <v>2420.36</v>
      </c>
      <c r="J60" s="222">
        <f t="shared" si="18"/>
        <v>2270.4499999999998</v>
      </c>
      <c r="K60" s="236">
        <v>2474.33</v>
      </c>
      <c r="L60" s="241">
        <f t="shared" si="25"/>
        <v>532</v>
      </c>
      <c r="M60" s="241">
        <f t="shared" si="19"/>
        <v>649</v>
      </c>
      <c r="N60" s="241">
        <f t="shared" si="20"/>
        <v>682</v>
      </c>
      <c r="O60" s="241">
        <f t="shared" si="21"/>
        <v>821</v>
      </c>
      <c r="P60" s="175">
        <v>781</v>
      </c>
      <c r="Q60" s="208">
        <f t="shared" si="15"/>
        <v>3.4161278195488722</v>
      </c>
      <c r="R60" s="208">
        <f t="shared" si="15"/>
        <v>2.9056394453004621</v>
      </c>
      <c r="S60" s="208">
        <f t="shared" si="15"/>
        <v>3.5489149560117306</v>
      </c>
      <c r="T60" s="208">
        <f t="shared" si="15"/>
        <v>2.7654689403166866</v>
      </c>
      <c r="U60" s="208">
        <f t="shared" si="15"/>
        <v>3.1681562099871958</v>
      </c>
      <c r="V60" s="198">
        <f t="shared" si="6"/>
        <v>3.1608614742329895</v>
      </c>
      <c r="W60" s="180" t="str">
        <f t="shared" si="7"/>
        <v>rising</v>
      </c>
      <c r="X60" s="180" t="str">
        <f t="shared" si="8"/>
        <v>rising</v>
      </c>
      <c r="Y60" s="180" t="str">
        <f t="shared" si="9"/>
        <v>falling</v>
      </c>
      <c r="Z60" s="180" t="str">
        <f t="shared" si="10"/>
        <v>rising</v>
      </c>
      <c r="AA60" s="180" t="str">
        <f t="shared" si="11"/>
        <v>falling</v>
      </c>
      <c r="AB60" s="180" t="str">
        <f t="shared" si="12"/>
        <v>rising</v>
      </c>
    </row>
    <row r="61" spans="1:28" ht="15" customHeight="1" x14ac:dyDescent="0.25">
      <c r="A61" s="171" t="s">
        <v>512</v>
      </c>
      <c r="B61" s="171" t="s">
        <v>893</v>
      </c>
      <c r="C61" s="171" t="s">
        <v>894</v>
      </c>
      <c r="D61" s="212" t="s">
        <v>895</v>
      </c>
      <c r="E61" s="211" t="s">
        <v>12</v>
      </c>
      <c r="F61" s="211">
        <v>1</v>
      </c>
      <c r="G61" s="222">
        <f t="shared" si="22"/>
        <v>169.64</v>
      </c>
      <c r="H61" s="222">
        <f t="shared" si="23"/>
        <v>234.7</v>
      </c>
      <c r="I61" s="222">
        <f t="shared" si="17"/>
        <v>298.01</v>
      </c>
      <c r="J61" s="222">
        <f t="shared" si="18"/>
        <v>288.58999999999997</v>
      </c>
      <c r="K61" s="233">
        <v>444.27</v>
      </c>
      <c r="L61" s="241">
        <f t="shared" si="25"/>
        <v>307</v>
      </c>
      <c r="M61" s="241">
        <f t="shared" si="19"/>
        <v>85</v>
      </c>
      <c r="N61" s="241">
        <f t="shared" si="20"/>
        <v>68</v>
      </c>
      <c r="O61" s="241">
        <f t="shared" si="21"/>
        <v>77</v>
      </c>
      <c r="P61" s="175">
        <v>101</v>
      </c>
      <c r="Q61" s="208">
        <f t="shared" si="15"/>
        <v>0.55257328990228005</v>
      </c>
      <c r="R61" s="208">
        <f t="shared" si="15"/>
        <v>2.7611764705882353</v>
      </c>
      <c r="S61" s="208">
        <f t="shared" si="15"/>
        <v>4.3825000000000003</v>
      </c>
      <c r="T61" s="208">
        <f t="shared" si="15"/>
        <v>3.7479220779220777</v>
      </c>
      <c r="U61" s="208">
        <f t="shared" si="15"/>
        <v>4.3987128712871284</v>
      </c>
      <c r="V61" s="198">
        <f t="shared" si="6"/>
        <v>3.1685769419399441</v>
      </c>
      <c r="W61" s="180" t="str">
        <f t="shared" si="7"/>
        <v>falling</v>
      </c>
      <c r="X61" s="180" t="str">
        <f t="shared" si="8"/>
        <v>rising</v>
      </c>
      <c r="Y61" s="180" t="str">
        <f t="shared" si="9"/>
        <v>rising</v>
      </c>
      <c r="Z61" s="180" t="str">
        <f t="shared" si="10"/>
        <v>rising</v>
      </c>
      <c r="AA61" s="180" t="str">
        <f t="shared" si="11"/>
        <v>falling</v>
      </c>
      <c r="AB61" s="180" t="str">
        <f t="shared" si="12"/>
        <v>rising</v>
      </c>
    </row>
    <row r="62" spans="1:28" ht="15" customHeight="1" x14ac:dyDescent="0.25">
      <c r="A62" s="195" t="s">
        <v>531</v>
      </c>
      <c r="B62" s="195" t="s">
        <v>897</v>
      </c>
      <c r="C62" s="195" t="s">
        <v>898</v>
      </c>
      <c r="D62" s="187" t="s">
        <v>533</v>
      </c>
      <c r="E62" s="214" t="s">
        <v>12</v>
      </c>
      <c r="F62" s="214">
        <v>1</v>
      </c>
      <c r="G62" s="222">
        <f t="shared" si="22"/>
        <v>1935.72</v>
      </c>
      <c r="H62" s="222">
        <f t="shared" si="23"/>
        <v>2040.89</v>
      </c>
      <c r="I62" s="222">
        <f t="shared" si="17"/>
        <v>2410.04</v>
      </c>
      <c r="J62" s="222">
        <f t="shared" si="18"/>
        <v>2480.36</v>
      </c>
      <c r="K62" s="233">
        <v>2581.6</v>
      </c>
      <c r="L62" s="241">
        <f t="shared" si="25"/>
        <v>0</v>
      </c>
      <c r="M62" s="241">
        <f t="shared" si="19"/>
        <v>0</v>
      </c>
      <c r="N62" s="241">
        <f t="shared" si="20"/>
        <v>0</v>
      </c>
      <c r="O62" s="241">
        <v>54</v>
      </c>
      <c r="P62" s="175">
        <v>16</v>
      </c>
      <c r="Q62" s="208">
        <v>1935.72</v>
      </c>
      <c r="R62" s="208">
        <v>2040.89</v>
      </c>
      <c r="S62" s="208">
        <v>2410.04</v>
      </c>
      <c r="T62" s="208">
        <f t="shared" si="15"/>
        <v>45.932592592592592</v>
      </c>
      <c r="U62" s="208">
        <f t="shared" ref="U62:U106" si="26">K62/P62</f>
        <v>161.35</v>
      </c>
      <c r="V62" s="198">
        <f t="shared" si="6"/>
        <v>1318.7865185185185</v>
      </c>
      <c r="W62" s="180" t="str">
        <f t="shared" si="7"/>
        <v>rising</v>
      </c>
      <c r="X62" s="180" t="str">
        <f t="shared" si="8"/>
        <v>rising</v>
      </c>
      <c r="Y62" s="180" t="str">
        <f t="shared" si="9"/>
        <v>falling</v>
      </c>
      <c r="Z62" s="180" t="str">
        <f t="shared" si="10"/>
        <v>rising</v>
      </c>
      <c r="AA62" s="180" t="str">
        <f t="shared" si="11"/>
        <v>falling</v>
      </c>
      <c r="AB62" s="180" t="str">
        <f t="shared" si="12"/>
        <v>rising</v>
      </c>
    </row>
    <row r="63" spans="1:28" ht="15" customHeight="1" x14ac:dyDescent="0.25">
      <c r="A63" s="171" t="s">
        <v>534</v>
      </c>
      <c r="B63" s="171" t="s">
        <v>899</v>
      </c>
      <c r="C63" s="171" t="s">
        <v>900</v>
      </c>
      <c r="D63" s="212" t="s">
        <v>901</v>
      </c>
      <c r="E63" s="211" t="s">
        <v>12</v>
      </c>
      <c r="F63" s="211">
        <v>1</v>
      </c>
      <c r="G63" s="222">
        <f t="shared" si="22"/>
        <v>496.75</v>
      </c>
      <c r="H63" s="222">
        <f t="shared" si="23"/>
        <v>500.08</v>
      </c>
      <c r="I63" s="222">
        <f t="shared" si="17"/>
        <v>658.96</v>
      </c>
      <c r="J63" s="222">
        <f t="shared" si="18"/>
        <v>624.5</v>
      </c>
      <c r="K63" s="233">
        <v>676.27</v>
      </c>
      <c r="L63" s="241">
        <f t="shared" si="25"/>
        <v>158</v>
      </c>
      <c r="M63" s="241">
        <f t="shared" si="19"/>
        <v>133</v>
      </c>
      <c r="N63" s="241">
        <f t="shared" si="20"/>
        <v>119</v>
      </c>
      <c r="O63" s="241">
        <f t="shared" ref="O63:O73" si="27">VLOOKUP(A63, Science2018, 15, FALSE)</f>
        <v>48</v>
      </c>
      <c r="P63" s="175">
        <v>101</v>
      </c>
      <c r="Q63" s="208">
        <f t="shared" si="15"/>
        <v>3.143987341772152</v>
      </c>
      <c r="R63" s="208">
        <f t="shared" si="15"/>
        <v>3.76</v>
      </c>
      <c r="S63" s="208">
        <f t="shared" si="15"/>
        <v>5.5374789915966387</v>
      </c>
      <c r="T63" s="208">
        <f t="shared" si="15"/>
        <v>13.010416666666666</v>
      </c>
      <c r="U63" s="208">
        <f t="shared" si="26"/>
        <v>6.6957425742574257</v>
      </c>
      <c r="V63" s="198">
        <f t="shared" si="6"/>
        <v>6.4295251148585759</v>
      </c>
      <c r="W63" s="180" t="str">
        <f t="shared" si="7"/>
        <v>falling</v>
      </c>
      <c r="X63" s="180" t="str">
        <f t="shared" si="8"/>
        <v>falling</v>
      </c>
      <c r="Y63" s="180" t="str">
        <f t="shared" si="9"/>
        <v>rising</v>
      </c>
      <c r="Z63" s="180" t="str">
        <f t="shared" si="10"/>
        <v>rising</v>
      </c>
      <c r="AA63" s="180" t="str">
        <f t="shared" si="11"/>
        <v>rising</v>
      </c>
      <c r="AB63" s="180" t="str">
        <f t="shared" si="12"/>
        <v>falling</v>
      </c>
    </row>
    <row r="64" spans="1:28" ht="15" customHeight="1" x14ac:dyDescent="0.25">
      <c r="A64" s="171" t="s">
        <v>540</v>
      </c>
      <c r="B64" s="171" t="s">
        <v>902</v>
      </c>
      <c r="C64" s="171" t="s">
        <v>903</v>
      </c>
      <c r="D64" s="212" t="s">
        <v>880</v>
      </c>
      <c r="E64" s="211" t="s">
        <v>12</v>
      </c>
      <c r="F64" s="211">
        <v>1</v>
      </c>
      <c r="G64" s="222">
        <f t="shared" si="22"/>
        <v>1805.96</v>
      </c>
      <c r="H64" s="222">
        <f t="shared" si="23"/>
        <v>1915.2</v>
      </c>
      <c r="I64" s="222">
        <f t="shared" si="17"/>
        <v>1987.96</v>
      </c>
      <c r="J64" s="222">
        <f t="shared" si="18"/>
        <v>2056.5700000000002</v>
      </c>
      <c r="K64" s="235">
        <v>2158.98</v>
      </c>
      <c r="L64" s="241">
        <f t="shared" si="25"/>
        <v>538</v>
      </c>
      <c r="M64" s="241">
        <f t="shared" si="19"/>
        <v>430</v>
      </c>
      <c r="N64" s="241">
        <f t="shared" si="20"/>
        <v>507</v>
      </c>
      <c r="O64" s="241">
        <f t="shared" si="27"/>
        <v>558</v>
      </c>
      <c r="P64" s="175">
        <v>452</v>
      </c>
      <c r="Q64" s="208">
        <f t="shared" si="15"/>
        <v>3.3568029739776954</v>
      </c>
      <c r="R64" s="208">
        <f t="shared" si="15"/>
        <v>4.4539534883720933</v>
      </c>
      <c r="S64" s="208">
        <f t="shared" si="15"/>
        <v>3.9210256410256412</v>
      </c>
      <c r="T64" s="208">
        <f t="shared" si="15"/>
        <v>3.6856093189964159</v>
      </c>
      <c r="U64" s="208">
        <f t="shared" si="26"/>
        <v>4.7765044247787607</v>
      </c>
      <c r="V64" s="198">
        <f t="shared" si="6"/>
        <v>4.0387791694301214</v>
      </c>
      <c r="W64" s="180" t="str">
        <f t="shared" si="7"/>
        <v>rising</v>
      </c>
      <c r="X64" s="180" t="str">
        <f t="shared" si="8"/>
        <v>rising</v>
      </c>
      <c r="Y64" s="180" t="str">
        <f t="shared" si="9"/>
        <v>falling</v>
      </c>
      <c r="Z64" s="180" t="str">
        <f t="shared" si="10"/>
        <v>falling</v>
      </c>
      <c r="AA64" s="180" t="str">
        <f t="shared" si="11"/>
        <v>falling</v>
      </c>
      <c r="AB64" s="180" t="str">
        <f t="shared" si="12"/>
        <v>rising</v>
      </c>
    </row>
    <row r="65" spans="1:28" ht="15" customHeight="1" x14ac:dyDescent="0.25">
      <c r="A65" s="171" t="s">
        <v>544</v>
      </c>
      <c r="B65" s="171" t="s">
        <v>904</v>
      </c>
      <c r="C65" s="171" t="s">
        <v>905</v>
      </c>
      <c r="D65" s="212" t="s">
        <v>906</v>
      </c>
      <c r="E65" s="211" t="s">
        <v>12</v>
      </c>
      <c r="F65" s="211">
        <v>1</v>
      </c>
      <c r="G65" s="222">
        <f t="shared" si="22"/>
        <v>676.14</v>
      </c>
      <c r="H65" s="222">
        <f t="shared" si="23"/>
        <v>677.81999999999994</v>
      </c>
      <c r="I65" s="222">
        <f t="shared" si="17"/>
        <v>883.94</v>
      </c>
      <c r="J65" s="222">
        <f t="shared" si="18"/>
        <v>830.22</v>
      </c>
      <c r="K65" s="233">
        <v>893.82</v>
      </c>
      <c r="L65" s="241">
        <f t="shared" si="25"/>
        <v>396</v>
      </c>
      <c r="M65" s="241">
        <f t="shared" si="19"/>
        <v>475</v>
      </c>
      <c r="N65" s="241">
        <f t="shared" si="20"/>
        <v>393</v>
      </c>
      <c r="O65" s="241">
        <f t="shared" si="27"/>
        <v>335</v>
      </c>
      <c r="P65" s="175">
        <v>186</v>
      </c>
      <c r="Q65" s="208">
        <f t="shared" si="15"/>
        <v>1.7074242424242423</v>
      </c>
      <c r="R65" s="208">
        <f t="shared" si="15"/>
        <v>1.4269894736842104</v>
      </c>
      <c r="S65" s="208">
        <f t="shared" si="15"/>
        <v>2.2492111959287535</v>
      </c>
      <c r="T65" s="208">
        <f t="shared" si="15"/>
        <v>2.4782686567164181</v>
      </c>
      <c r="U65" s="208">
        <f t="shared" si="26"/>
        <v>4.8054838709677421</v>
      </c>
      <c r="V65" s="198">
        <f t="shared" si="6"/>
        <v>2.5334754879442736</v>
      </c>
      <c r="W65" s="180" t="str">
        <f t="shared" si="7"/>
        <v>falling</v>
      </c>
      <c r="X65" s="180" t="str">
        <f t="shared" si="8"/>
        <v>falling</v>
      </c>
      <c r="Y65" s="180" t="str">
        <f t="shared" si="9"/>
        <v>falling</v>
      </c>
      <c r="Z65" s="180" t="str">
        <f t="shared" si="10"/>
        <v>rising</v>
      </c>
      <c r="AA65" s="180" t="str">
        <f t="shared" si="11"/>
        <v>rising</v>
      </c>
      <c r="AB65" s="180" t="str">
        <f t="shared" si="12"/>
        <v>rising</v>
      </c>
    </row>
    <row r="66" spans="1:28" ht="15" customHeight="1" x14ac:dyDescent="0.25">
      <c r="A66" s="171" t="s">
        <v>547</v>
      </c>
      <c r="B66" s="171" t="s">
        <v>548</v>
      </c>
      <c r="C66" s="171" t="s">
        <v>907</v>
      </c>
      <c r="D66" s="212" t="s">
        <v>908</v>
      </c>
      <c r="E66" s="211" t="s">
        <v>12</v>
      </c>
      <c r="F66" s="211">
        <v>1</v>
      </c>
      <c r="G66" s="222">
        <f t="shared" si="22"/>
        <v>8286.36</v>
      </c>
      <c r="H66" s="222">
        <f t="shared" si="23"/>
        <v>8706</v>
      </c>
      <c r="I66" s="222">
        <f t="shared" si="17"/>
        <v>9215.83</v>
      </c>
      <c r="J66" s="222">
        <f t="shared" si="18"/>
        <v>9351.68</v>
      </c>
      <c r="K66" s="233">
        <v>9678.18</v>
      </c>
      <c r="L66" s="241">
        <f t="shared" si="25"/>
        <v>9555</v>
      </c>
      <c r="M66" s="241">
        <f t="shared" si="19"/>
        <v>10755</v>
      </c>
      <c r="N66" s="241">
        <f t="shared" si="20"/>
        <v>10292</v>
      </c>
      <c r="O66" s="241">
        <f t="shared" si="27"/>
        <v>19703</v>
      </c>
      <c r="P66" s="175">
        <v>19632</v>
      </c>
      <c r="Q66" s="208">
        <f t="shared" si="15"/>
        <v>0.86722762951334387</v>
      </c>
      <c r="R66" s="208">
        <f t="shared" si="15"/>
        <v>0.80948396094839614</v>
      </c>
      <c r="S66" s="208">
        <f t="shared" si="15"/>
        <v>0.89543626117372721</v>
      </c>
      <c r="T66" s="208">
        <f t="shared" si="15"/>
        <v>0.47463228949906106</v>
      </c>
      <c r="U66" s="208">
        <f t="shared" si="26"/>
        <v>0.49297982885085578</v>
      </c>
      <c r="V66" s="198">
        <f t="shared" si="6"/>
        <v>0.70795199399707676</v>
      </c>
      <c r="W66" s="180" t="str">
        <f t="shared" si="7"/>
        <v>falling</v>
      </c>
      <c r="X66" s="180" t="str">
        <f t="shared" si="8"/>
        <v>rising</v>
      </c>
      <c r="Y66" s="180" t="str">
        <f t="shared" si="9"/>
        <v>falling</v>
      </c>
      <c r="Z66" s="180" t="str">
        <f t="shared" si="10"/>
        <v>rising</v>
      </c>
      <c r="AA66" s="180" t="str">
        <f t="shared" si="11"/>
        <v>falling</v>
      </c>
      <c r="AB66" s="180" t="str">
        <f t="shared" si="12"/>
        <v>rising</v>
      </c>
    </row>
    <row r="67" spans="1:28" ht="15" customHeight="1" x14ac:dyDescent="0.25">
      <c r="A67" s="171" t="s">
        <v>551</v>
      </c>
      <c r="B67" s="171" t="s">
        <v>909</v>
      </c>
      <c r="C67" s="171" t="s">
        <v>910</v>
      </c>
      <c r="D67" s="212" t="s">
        <v>908</v>
      </c>
      <c r="E67" s="211" t="s">
        <v>12</v>
      </c>
      <c r="F67" s="211">
        <v>1</v>
      </c>
      <c r="G67" s="222">
        <f t="shared" si="22"/>
        <v>3503.66</v>
      </c>
      <c r="H67" s="222">
        <f t="shared" si="23"/>
        <v>3615.6</v>
      </c>
      <c r="I67" s="222">
        <f t="shared" si="17"/>
        <v>3822.65</v>
      </c>
      <c r="J67" s="222">
        <f t="shared" si="18"/>
        <v>3883.42</v>
      </c>
      <c r="K67" s="235">
        <v>4019.27</v>
      </c>
      <c r="L67" s="241">
        <f t="shared" si="25"/>
        <v>1318</v>
      </c>
      <c r="M67" s="241">
        <f t="shared" si="19"/>
        <v>1246</v>
      </c>
      <c r="N67" s="241">
        <f t="shared" si="20"/>
        <v>1038</v>
      </c>
      <c r="O67" s="241">
        <f t="shared" si="27"/>
        <v>984</v>
      </c>
      <c r="P67" s="175">
        <v>939</v>
      </c>
      <c r="Q67" s="208">
        <f t="shared" ref="Q67:T106" si="28">G67/L67</f>
        <v>2.6583156297420332</v>
      </c>
      <c r="R67" s="208">
        <f t="shared" si="28"/>
        <v>2.9017656500802569</v>
      </c>
      <c r="S67" s="208">
        <f t="shared" si="28"/>
        <v>3.6827071290944122</v>
      </c>
      <c r="T67" s="208">
        <f t="shared" si="28"/>
        <v>3.9465650406504067</v>
      </c>
      <c r="U67" s="208">
        <f t="shared" si="26"/>
        <v>4.2803727369542068</v>
      </c>
      <c r="V67" s="198">
        <f t="shared" ref="V67:V106" si="29">AVERAGE(Q67:U67)</f>
        <v>3.4939452373042634</v>
      </c>
      <c r="W67" s="180" t="str">
        <f t="shared" ref="W67:W106" si="30">IF(M67&gt;N67,"falling","rising")</f>
        <v>falling</v>
      </c>
      <c r="X67" s="180" t="str">
        <f t="shared" ref="X67:X106" si="31">IF(N67&gt;O67,"falling","rising")</f>
        <v>falling</v>
      </c>
      <c r="Y67" s="180" t="str">
        <f t="shared" ref="Y67:Y106" si="32">IF(O67&gt;P67,"falling","rising")</f>
        <v>falling</v>
      </c>
      <c r="Z67" s="180" t="str">
        <f t="shared" ref="Z67:Z106" si="33">IF(R67&lt;S67, "rising", "falling")</f>
        <v>rising</v>
      </c>
      <c r="AA67" s="180" t="str">
        <f t="shared" ref="AA67:AA106" si="34">IF(S67&lt;T67, "rising", "falling")</f>
        <v>rising</v>
      </c>
      <c r="AB67" s="180" t="str">
        <f t="shared" ref="AB67:AB106" si="35">IF(T67&lt;U67, "rising", "falling")</f>
        <v>rising</v>
      </c>
    </row>
    <row r="68" spans="1:28" ht="15" customHeight="1" x14ac:dyDescent="0.25">
      <c r="A68" s="171" t="s">
        <v>553</v>
      </c>
      <c r="B68" s="171" t="s">
        <v>911</v>
      </c>
      <c r="C68" s="171" t="s">
        <v>554</v>
      </c>
      <c r="D68" s="212" t="s">
        <v>908</v>
      </c>
      <c r="E68" s="211" t="s">
        <v>12</v>
      </c>
      <c r="F68" s="211">
        <v>1</v>
      </c>
      <c r="G68" s="222">
        <f t="shared" si="22"/>
        <v>2849.58</v>
      </c>
      <c r="H68" s="222">
        <f t="shared" si="23"/>
        <v>2941.2</v>
      </c>
      <c r="I68" s="222">
        <f t="shared" si="17"/>
        <v>3110.08</v>
      </c>
      <c r="J68" s="222">
        <f t="shared" si="18"/>
        <v>3158.93</v>
      </c>
      <c r="K68" s="233">
        <v>3269.75</v>
      </c>
      <c r="L68" s="241">
        <f t="shared" si="25"/>
        <v>349</v>
      </c>
      <c r="M68" s="241">
        <f t="shared" si="19"/>
        <v>624</v>
      </c>
      <c r="N68" s="241">
        <f t="shared" si="20"/>
        <v>318</v>
      </c>
      <c r="O68" s="241">
        <f t="shared" si="27"/>
        <v>212</v>
      </c>
      <c r="P68" s="175">
        <v>278</v>
      </c>
      <c r="Q68" s="208">
        <f t="shared" si="28"/>
        <v>8.1649856733524349</v>
      </c>
      <c r="R68" s="208">
        <f t="shared" si="28"/>
        <v>4.7134615384615381</v>
      </c>
      <c r="S68" s="208">
        <f t="shared" si="28"/>
        <v>9.7801257861635218</v>
      </c>
      <c r="T68" s="208">
        <f t="shared" si="28"/>
        <v>14.900613207547169</v>
      </c>
      <c r="U68" s="208">
        <f t="shared" si="26"/>
        <v>11.761690647482014</v>
      </c>
      <c r="V68" s="198">
        <f t="shared" si="29"/>
        <v>9.864175370601334</v>
      </c>
      <c r="W68" s="180" t="str">
        <f t="shared" si="30"/>
        <v>falling</v>
      </c>
      <c r="X68" s="180" t="str">
        <f t="shared" si="31"/>
        <v>falling</v>
      </c>
      <c r="Y68" s="180" t="str">
        <f t="shared" si="32"/>
        <v>rising</v>
      </c>
      <c r="Z68" s="180" t="str">
        <f t="shared" si="33"/>
        <v>rising</v>
      </c>
      <c r="AA68" s="180" t="str">
        <f t="shared" si="34"/>
        <v>rising</v>
      </c>
      <c r="AB68" s="180" t="str">
        <f t="shared" si="35"/>
        <v>falling</v>
      </c>
    </row>
    <row r="69" spans="1:28" ht="15" customHeight="1" x14ac:dyDescent="0.25">
      <c r="A69" s="171" t="s">
        <v>761</v>
      </c>
      <c r="B69" s="171" t="s">
        <v>912</v>
      </c>
      <c r="C69" s="171" t="s">
        <v>762</v>
      </c>
      <c r="D69" s="212" t="s">
        <v>908</v>
      </c>
      <c r="E69" s="211" t="s">
        <v>12</v>
      </c>
      <c r="F69" s="211">
        <v>1</v>
      </c>
      <c r="G69" s="222"/>
      <c r="H69" s="222"/>
      <c r="I69" s="222"/>
      <c r="J69" s="222">
        <f t="shared" si="18"/>
        <v>4473.2700000000004</v>
      </c>
      <c r="K69" s="236">
        <v>5097.66</v>
      </c>
      <c r="L69" s="241"/>
      <c r="M69" s="241"/>
      <c r="N69" s="241"/>
      <c r="O69" s="241">
        <f t="shared" si="27"/>
        <v>474</v>
      </c>
      <c r="P69" s="175">
        <v>473</v>
      </c>
      <c r="Q69" s="208"/>
      <c r="R69" s="208"/>
      <c r="S69" s="208"/>
      <c r="T69" s="208">
        <f t="shared" si="28"/>
        <v>9.43727848101266</v>
      </c>
      <c r="U69" s="208">
        <f t="shared" si="26"/>
        <v>10.777293868921776</v>
      </c>
      <c r="V69" s="198">
        <f t="shared" si="29"/>
        <v>10.107286174967218</v>
      </c>
      <c r="W69" s="180" t="str">
        <f t="shared" si="30"/>
        <v>rising</v>
      </c>
      <c r="X69" s="180" t="str">
        <f t="shared" si="31"/>
        <v>rising</v>
      </c>
      <c r="Y69" s="180" t="str">
        <f t="shared" si="32"/>
        <v>falling</v>
      </c>
      <c r="Z69" s="180" t="str">
        <f t="shared" si="33"/>
        <v>falling</v>
      </c>
      <c r="AA69" s="180" t="str">
        <f t="shared" si="34"/>
        <v>rising</v>
      </c>
      <c r="AB69" s="180" t="str">
        <f t="shared" si="35"/>
        <v>rising</v>
      </c>
    </row>
    <row r="70" spans="1:28" ht="15" customHeight="1" x14ac:dyDescent="0.25">
      <c r="A70" s="171" t="s">
        <v>555</v>
      </c>
      <c r="B70" s="171" t="s">
        <v>913</v>
      </c>
      <c r="C70" s="171" t="s">
        <v>556</v>
      </c>
      <c r="D70" s="212" t="s">
        <v>908</v>
      </c>
      <c r="E70" s="211" t="s">
        <v>12</v>
      </c>
      <c r="F70" s="211">
        <v>1</v>
      </c>
      <c r="G70" s="222">
        <f>VLOOKUP(A70, Science2018, 7, FALSE)</f>
        <v>4408.7700000000004</v>
      </c>
      <c r="H70" s="222">
        <f>VLOOKUP(A70, Science2018, 8, FALSE)</f>
        <v>4549.2</v>
      </c>
      <c r="I70" s="222">
        <f>VLOOKUP(A70, Science2018, 9, FALSE)</f>
        <v>4810.49</v>
      </c>
      <c r="J70" s="222">
        <f t="shared" si="18"/>
        <v>4886.75</v>
      </c>
      <c r="K70" s="233">
        <v>5058.34</v>
      </c>
      <c r="L70" s="241">
        <f>VLOOKUP(A70, Science2018, 12, FALSE)</f>
        <v>2269</v>
      </c>
      <c r="M70" s="241">
        <f>VLOOKUP(A70, Science2018, 13, FALSE)</f>
        <v>2107</v>
      </c>
      <c r="N70" s="241">
        <f>VLOOKUP(A70, Science2018, 14, FALSE)</f>
        <v>2211</v>
      </c>
      <c r="O70" s="241">
        <f t="shared" si="27"/>
        <v>1500</v>
      </c>
      <c r="P70" s="175">
        <v>1673</v>
      </c>
      <c r="Q70" s="208">
        <f t="shared" si="28"/>
        <v>1.9430453944468931</v>
      </c>
      <c r="R70" s="208">
        <f t="shared" si="28"/>
        <v>2.1590887517797817</v>
      </c>
      <c r="S70" s="208">
        <f t="shared" si="28"/>
        <v>2.1757078245137946</v>
      </c>
      <c r="T70" s="208">
        <f t="shared" si="28"/>
        <v>3.2578333333333331</v>
      </c>
      <c r="U70" s="208">
        <f t="shared" si="26"/>
        <v>3.0235146443514647</v>
      </c>
      <c r="V70" s="198">
        <f t="shared" si="29"/>
        <v>2.5118379896850533</v>
      </c>
      <c r="W70" s="180" t="str">
        <f t="shared" si="30"/>
        <v>rising</v>
      </c>
      <c r="X70" s="180" t="str">
        <f t="shared" si="31"/>
        <v>falling</v>
      </c>
      <c r="Y70" s="180" t="str">
        <f t="shared" si="32"/>
        <v>rising</v>
      </c>
      <c r="Z70" s="180" t="str">
        <f t="shared" si="33"/>
        <v>rising</v>
      </c>
      <c r="AA70" s="180" t="str">
        <f t="shared" si="34"/>
        <v>rising</v>
      </c>
      <c r="AB70" s="180" t="str">
        <f t="shared" si="35"/>
        <v>falling</v>
      </c>
    </row>
    <row r="71" spans="1:28" ht="15" customHeight="1" x14ac:dyDescent="0.25">
      <c r="A71" s="171" t="s">
        <v>557</v>
      </c>
      <c r="B71" s="171" t="s">
        <v>914</v>
      </c>
      <c r="C71" s="171" t="s">
        <v>915</v>
      </c>
      <c r="D71" s="212" t="s">
        <v>908</v>
      </c>
      <c r="E71" s="211" t="s">
        <v>12</v>
      </c>
      <c r="F71" s="211">
        <v>1</v>
      </c>
      <c r="G71" s="222">
        <f>VLOOKUP(A71, Science2018, 7, FALSE)</f>
        <v>2904.1</v>
      </c>
      <c r="H71" s="222">
        <f>VLOOKUP(A71, Science2018, 8, FALSE)</f>
        <v>2997.6</v>
      </c>
      <c r="I71" s="222">
        <f>VLOOKUP(A71, Science2018, 9, FALSE)</f>
        <v>3169.66</v>
      </c>
      <c r="J71" s="222">
        <f t="shared" si="18"/>
        <v>3219.7</v>
      </c>
      <c r="K71" s="233">
        <v>3332.91</v>
      </c>
      <c r="L71" s="241">
        <f>VLOOKUP(A71, Science2018, 12, FALSE)</f>
        <v>866</v>
      </c>
      <c r="M71" s="241">
        <f>VLOOKUP(A71, Science2018, 13, FALSE)</f>
        <v>631</v>
      </c>
      <c r="N71" s="241">
        <f>VLOOKUP(A71, Science2018, 14, FALSE)</f>
        <v>472</v>
      </c>
      <c r="O71" s="241">
        <f t="shared" si="27"/>
        <v>305</v>
      </c>
      <c r="P71" s="175">
        <v>244</v>
      </c>
      <c r="Q71" s="208">
        <f t="shared" si="28"/>
        <v>3.3534642032332562</v>
      </c>
      <c r="R71" s="208">
        <f t="shared" si="28"/>
        <v>4.7505546751188588</v>
      </c>
      <c r="S71" s="208">
        <f t="shared" si="28"/>
        <v>6.7153813559322026</v>
      </c>
      <c r="T71" s="208">
        <f t="shared" si="28"/>
        <v>10.55639344262295</v>
      </c>
      <c r="U71" s="208">
        <f t="shared" si="26"/>
        <v>13.659467213114754</v>
      </c>
      <c r="V71" s="198">
        <f t="shared" si="29"/>
        <v>7.8070521780044029</v>
      </c>
      <c r="W71" s="180" t="str">
        <f t="shared" si="30"/>
        <v>falling</v>
      </c>
      <c r="X71" s="180" t="str">
        <f t="shared" si="31"/>
        <v>falling</v>
      </c>
      <c r="Y71" s="180" t="str">
        <f t="shared" si="32"/>
        <v>falling</v>
      </c>
      <c r="Z71" s="180" t="str">
        <f t="shared" si="33"/>
        <v>rising</v>
      </c>
      <c r="AA71" s="180" t="str">
        <f t="shared" si="34"/>
        <v>rising</v>
      </c>
      <c r="AB71" s="180" t="str">
        <f t="shared" si="35"/>
        <v>rising</v>
      </c>
    </row>
    <row r="72" spans="1:28" ht="15" customHeight="1" x14ac:dyDescent="0.25">
      <c r="A72" s="171" t="s">
        <v>559</v>
      </c>
      <c r="B72" s="171" t="s">
        <v>916</v>
      </c>
      <c r="C72" s="171" t="s">
        <v>560</v>
      </c>
      <c r="D72" s="212" t="s">
        <v>908</v>
      </c>
      <c r="E72" s="211" t="s">
        <v>12</v>
      </c>
      <c r="F72" s="211">
        <v>1</v>
      </c>
      <c r="G72" s="222">
        <f>VLOOKUP(A72, Science2018, 7, FALSE)</f>
        <v>3560.71</v>
      </c>
      <c r="H72" s="222">
        <f>VLOOKUP(A72, Science2018, 8, FALSE)</f>
        <v>3782.4</v>
      </c>
      <c r="I72" s="222">
        <f>VLOOKUP(A72, Science2018, 9, FALSE)</f>
        <v>3996.63</v>
      </c>
      <c r="J72" s="222">
        <f t="shared" si="18"/>
        <v>4059.78</v>
      </c>
      <c r="K72" s="233">
        <v>4201.58</v>
      </c>
      <c r="L72" s="241">
        <f>VLOOKUP(A72, Science2018, 12, FALSE)</f>
        <v>1058</v>
      </c>
      <c r="M72" s="241">
        <f>VLOOKUP(A72, Science2018, 13, FALSE)</f>
        <v>894</v>
      </c>
      <c r="N72" s="241">
        <f>VLOOKUP(A72, Science2018, 14, FALSE)</f>
        <v>632</v>
      </c>
      <c r="O72" s="241">
        <f t="shared" si="27"/>
        <v>647</v>
      </c>
      <c r="P72" s="175">
        <v>857</v>
      </c>
      <c r="Q72" s="208">
        <f t="shared" si="28"/>
        <v>3.3655103969754254</v>
      </c>
      <c r="R72" s="208">
        <f t="shared" si="28"/>
        <v>4.2308724832214768</v>
      </c>
      <c r="S72" s="208">
        <f t="shared" si="28"/>
        <v>6.3237816455696203</v>
      </c>
      <c r="T72" s="208">
        <f t="shared" si="28"/>
        <v>6.2747758887171567</v>
      </c>
      <c r="U72" s="208">
        <f t="shared" si="26"/>
        <v>4.9026604434072345</v>
      </c>
      <c r="V72" s="198">
        <f t="shared" si="29"/>
        <v>5.0195201715781836</v>
      </c>
      <c r="W72" s="180" t="str">
        <f t="shared" si="30"/>
        <v>falling</v>
      </c>
      <c r="X72" s="180" t="str">
        <f t="shared" si="31"/>
        <v>rising</v>
      </c>
      <c r="Y72" s="180" t="str">
        <f t="shared" si="32"/>
        <v>rising</v>
      </c>
      <c r="Z72" s="180" t="str">
        <f t="shared" si="33"/>
        <v>rising</v>
      </c>
      <c r="AA72" s="180" t="str">
        <f t="shared" si="34"/>
        <v>falling</v>
      </c>
      <c r="AB72" s="180" t="str">
        <f t="shared" si="35"/>
        <v>falling</v>
      </c>
    </row>
    <row r="73" spans="1:28" ht="15" customHeight="1" x14ac:dyDescent="0.25">
      <c r="A73" s="171" t="s">
        <v>561</v>
      </c>
      <c r="B73" s="171" t="s">
        <v>917</v>
      </c>
      <c r="C73" s="171" t="s">
        <v>918</v>
      </c>
      <c r="D73" s="212" t="s">
        <v>908</v>
      </c>
      <c r="E73" s="211" t="s">
        <v>12</v>
      </c>
      <c r="F73" s="211">
        <v>1</v>
      </c>
      <c r="G73" s="222">
        <f>VLOOKUP(A73, Science2018, 7, FALSE)</f>
        <v>3172.82</v>
      </c>
      <c r="H73" s="222">
        <f>VLOOKUP(A73, Science2018, 8, FALSE)</f>
        <v>3276</v>
      </c>
      <c r="I73" s="222">
        <f>VLOOKUP(A73, Science2018, 9, FALSE)</f>
        <v>3463.98</v>
      </c>
      <c r="J73" s="222">
        <f t="shared" si="18"/>
        <v>3518.79</v>
      </c>
      <c r="K73" s="233">
        <v>3641.53</v>
      </c>
      <c r="L73" s="241">
        <f>VLOOKUP(A73, Science2018, 12, FALSE)</f>
        <v>953</v>
      </c>
      <c r="M73" s="241">
        <f>VLOOKUP(A73, Science2018, 13, FALSE)</f>
        <v>1015</v>
      </c>
      <c r="N73" s="241">
        <f>VLOOKUP(A73, Science2018, 14, FALSE)</f>
        <v>872</v>
      </c>
      <c r="O73" s="241">
        <f t="shared" si="27"/>
        <v>761</v>
      </c>
      <c r="P73" s="175">
        <v>1015</v>
      </c>
      <c r="Q73" s="208">
        <f t="shared" si="28"/>
        <v>3.3292969569779647</v>
      </c>
      <c r="R73" s="208">
        <f t="shared" si="28"/>
        <v>3.2275862068965515</v>
      </c>
      <c r="S73" s="208">
        <f t="shared" si="28"/>
        <v>3.9724541284403672</v>
      </c>
      <c r="T73" s="208">
        <f t="shared" si="28"/>
        <v>4.6239027595269384</v>
      </c>
      <c r="U73" s="208">
        <f t="shared" si="26"/>
        <v>3.5877142857142861</v>
      </c>
      <c r="V73" s="198">
        <f t="shared" si="29"/>
        <v>3.7481908675112217</v>
      </c>
      <c r="W73" s="180" t="str">
        <f t="shared" si="30"/>
        <v>falling</v>
      </c>
      <c r="X73" s="180" t="str">
        <f t="shared" si="31"/>
        <v>falling</v>
      </c>
      <c r="Y73" s="180" t="str">
        <f t="shared" si="32"/>
        <v>rising</v>
      </c>
      <c r="Z73" s="180" t="str">
        <f t="shared" si="33"/>
        <v>rising</v>
      </c>
      <c r="AA73" s="180" t="str">
        <f t="shared" si="34"/>
        <v>rising</v>
      </c>
      <c r="AB73" s="180" t="str">
        <f t="shared" si="35"/>
        <v>falling</v>
      </c>
    </row>
    <row r="74" spans="1:28" ht="15" customHeight="1" x14ac:dyDescent="0.25">
      <c r="A74" s="171" t="s">
        <v>919</v>
      </c>
      <c r="B74" s="182"/>
      <c r="C74" s="219" t="s">
        <v>920</v>
      </c>
      <c r="D74" s="212" t="s">
        <v>908</v>
      </c>
      <c r="E74" s="211" t="s">
        <v>12</v>
      </c>
      <c r="F74" s="211">
        <v>1</v>
      </c>
      <c r="G74" s="222"/>
      <c r="H74" s="222"/>
      <c r="I74" s="222"/>
      <c r="J74" s="222"/>
      <c r="K74" s="233">
        <v>3822.65</v>
      </c>
      <c r="L74" s="241"/>
      <c r="M74" s="241"/>
      <c r="N74" s="241"/>
      <c r="O74" s="241"/>
      <c r="P74" s="175">
        <v>1830</v>
      </c>
      <c r="Q74" s="208"/>
      <c r="R74" s="208"/>
      <c r="S74" s="208"/>
      <c r="T74" s="208"/>
      <c r="U74" s="208">
        <f t="shared" si="26"/>
        <v>2.0888797814207649</v>
      </c>
      <c r="V74" s="198">
        <f t="shared" si="29"/>
        <v>2.0888797814207649</v>
      </c>
      <c r="W74" s="180" t="str">
        <f t="shared" si="30"/>
        <v>rising</v>
      </c>
      <c r="X74" s="180" t="str">
        <f t="shared" si="31"/>
        <v>rising</v>
      </c>
      <c r="Y74" s="180" t="str">
        <f t="shared" si="32"/>
        <v>rising</v>
      </c>
      <c r="Z74" s="180" t="str">
        <f t="shared" si="33"/>
        <v>falling</v>
      </c>
      <c r="AA74" s="180" t="str">
        <f t="shared" si="34"/>
        <v>falling</v>
      </c>
      <c r="AB74" s="180" t="str">
        <f t="shared" si="35"/>
        <v>rising</v>
      </c>
    </row>
    <row r="75" spans="1:28" ht="15" customHeight="1" x14ac:dyDescent="0.25">
      <c r="A75" s="171" t="s">
        <v>563</v>
      </c>
      <c r="B75" s="171" t="s">
        <v>921</v>
      </c>
      <c r="C75" s="171" t="s">
        <v>922</v>
      </c>
      <c r="D75" s="212" t="s">
        <v>908</v>
      </c>
      <c r="E75" s="211" t="s">
        <v>12</v>
      </c>
      <c r="F75" s="211">
        <v>1</v>
      </c>
      <c r="G75" s="222">
        <f>VLOOKUP(A75, Science2018, 7, FALSE)</f>
        <v>3560.71</v>
      </c>
      <c r="H75" s="222">
        <f>VLOOKUP(A75, Science2018, 8, FALSE)</f>
        <v>3674.4</v>
      </c>
      <c r="I75" s="222">
        <f>VLOOKUP(A75, Science2018, 9, FALSE)</f>
        <v>3885.81</v>
      </c>
      <c r="J75" s="222">
        <f>VLOOKUP(A75, Science2018, 10, FALSE)</f>
        <v>3946.58</v>
      </c>
      <c r="K75" s="233">
        <v>4084.8</v>
      </c>
      <c r="L75" s="241">
        <f>VLOOKUP(A75, Science2018, 12, FALSE)</f>
        <v>1689</v>
      </c>
      <c r="M75" s="241">
        <f>VLOOKUP(A75, Science2018, 13, FALSE)</f>
        <v>1404</v>
      </c>
      <c r="N75" s="241">
        <f>VLOOKUP(A75, Science2018, 14, FALSE)</f>
        <v>1242</v>
      </c>
      <c r="O75" s="241">
        <f>VLOOKUP(A75, Science2018, 15, FALSE)</f>
        <v>1049</v>
      </c>
      <c r="P75" s="175">
        <v>1093</v>
      </c>
      <c r="Q75" s="208">
        <f t="shared" si="28"/>
        <v>2.108176435760805</v>
      </c>
      <c r="R75" s="208">
        <f t="shared" si="28"/>
        <v>2.6170940170940171</v>
      </c>
      <c r="S75" s="208">
        <f t="shared" si="28"/>
        <v>3.1286714975845409</v>
      </c>
      <c r="T75" s="208">
        <f t="shared" si="28"/>
        <v>3.762230695900858</v>
      </c>
      <c r="U75" s="208">
        <f t="shared" si="26"/>
        <v>3.7372369624885637</v>
      </c>
      <c r="V75" s="198">
        <f t="shared" si="29"/>
        <v>3.0706819217657566</v>
      </c>
      <c r="W75" s="180" t="str">
        <f t="shared" si="30"/>
        <v>falling</v>
      </c>
      <c r="X75" s="180" t="str">
        <f t="shared" si="31"/>
        <v>falling</v>
      </c>
      <c r="Y75" s="180" t="str">
        <f t="shared" si="32"/>
        <v>rising</v>
      </c>
      <c r="Z75" s="180" t="str">
        <f t="shared" si="33"/>
        <v>rising</v>
      </c>
      <c r="AA75" s="180" t="str">
        <f t="shared" si="34"/>
        <v>rising</v>
      </c>
      <c r="AB75" s="180" t="str">
        <f t="shared" si="35"/>
        <v>falling</v>
      </c>
    </row>
    <row r="76" spans="1:28" ht="15" customHeight="1" x14ac:dyDescent="0.25">
      <c r="A76" s="171" t="s">
        <v>923</v>
      </c>
      <c r="B76" s="171"/>
      <c r="C76" s="219" t="s">
        <v>924</v>
      </c>
      <c r="D76" s="212" t="s">
        <v>908</v>
      </c>
      <c r="E76" s="211" t="s">
        <v>12</v>
      </c>
      <c r="F76" s="211">
        <v>1</v>
      </c>
      <c r="G76" s="222"/>
      <c r="H76" s="222"/>
      <c r="I76" s="222"/>
      <c r="J76" s="222"/>
      <c r="K76" s="233">
        <v>3342.44</v>
      </c>
      <c r="L76" s="241"/>
      <c r="M76" s="241"/>
      <c r="N76" s="241"/>
      <c r="O76" s="241"/>
      <c r="P76" s="175">
        <v>994</v>
      </c>
      <c r="Q76" s="208"/>
      <c r="R76" s="208"/>
      <c r="S76" s="208"/>
      <c r="T76" s="208"/>
      <c r="U76" s="208">
        <f t="shared" si="26"/>
        <v>3.3626156941649898</v>
      </c>
      <c r="V76" s="198">
        <f t="shared" si="29"/>
        <v>3.3626156941649898</v>
      </c>
      <c r="W76" s="180" t="str">
        <f t="shared" si="30"/>
        <v>rising</v>
      </c>
      <c r="X76" s="180" t="str">
        <f t="shared" si="31"/>
        <v>rising</v>
      </c>
      <c r="Y76" s="180" t="str">
        <f t="shared" si="32"/>
        <v>rising</v>
      </c>
      <c r="Z76" s="180" t="str">
        <f t="shared" si="33"/>
        <v>falling</v>
      </c>
      <c r="AA76" s="180" t="str">
        <f t="shared" si="34"/>
        <v>falling</v>
      </c>
      <c r="AB76" s="180" t="str">
        <f t="shared" si="35"/>
        <v>rising</v>
      </c>
    </row>
    <row r="77" spans="1:28" ht="15" customHeight="1" x14ac:dyDescent="0.25">
      <c r="A77" s="171" t="s">
        <v>565</v>
      </c>
      <c r="B77" s="171" t="s">
        <v>925</v>
      </c>
      <c r="C77" s="171" t="s">
        <v>566</v>
      </c>
      <c r="D77" s="212" t="s">
        <v>908</v>
      </c>
      <c r="E77" s="211" t="s">
        <v>12</v>
      </c>
      <c r="F77" s="211">
        <v>1</v>
      </c>
      <c r="G77" s="222">
        <f>VLOOKUP(A77, Science2018, 7, FALSE)</f>
        <v>3390.85</v>
      </c>
      <c r="H77" s="222">
        <f>VLOOKUP(A77, Science2018, 8, FALSE)</f>
        <v>3499.2</v>
      </c>
      <c r="I77" s="222">
        <f>VLOOKUP(A77, Science2018, 9, FALSE)</f>
        <v>3701.11</v>
      </c>
      <c r="J77" s="222">
        <f>VLOOKUP(A77, Science2018, 10, FALSE)</f>
        <v>3758.31</v>
      </c>
      <c r="K77" s="233">
        <v>3889.38</v>
      </c>
      <c r="L77" s="241">
        <f>VLOOKUP(A77, Science2018, 12, FALSE)</f>
        <v>2284</v>
      </c>
      <c r="M77" s="241">
        <f>VLOOKUP(A77, Science2018, 13, FALSE)</f>
        <v>2348</v>
      </c>
      <c r="N77" s="241">
        <f>VLOOKUP(A77, Science2018, 14, FALSE)</f>
        <v>2413</v>
      </c>
      <c r="O77" s="241">
        <f>VLOOKUP(A77, Science2018, 15, FALSE)</f>
        <v>2147</v>
      </c>
      <c r="P77" s="175">
        <v>2553</v>
      </c>
      <c r="Q77" s="208">
        <f t="shared" si="28"/>
        <v>1.4846103327495621</v>
      </c>
      <c r="R77" s="208">
        <f t="shared" si="28"/>
        <v>1.4902896081771719</v>
      </c>
      <c r="S77" s="208">
        <f t="shared" si="28"/>
        <v>1.5338209697472027</v>
      </c>
      <c r="T77" s="208">
        <f t="shared" si="28"/>
        <v>1.7504937121564974</v>
      </c>
      <c r="U77" s="208">
        <f t="shared" si="26"/>
        <v>1.523454759106933</v>
      </c>
      <c r="V77" s="198">
        <f t="shared" si="29"/>
        <v>1.5565338763874734</v>
      </c>
      <c r="W77" s="180" t="str">
        <f t="shared" si="30"/>
        <v>rising</v>
      </c>
      <c r="X77" s="180" t="str">
        <f t="shared" si="31"/>
        <v>falling</v>
      </c>
      <c r="Y77" s="180" t="str">
        <f t="shared" si="32"/>
        <v>rising</v>
      </c>
      <c r="Z77" s="180" t="str">
        <f t="shared" si="33"/>
        <v>rising</v>
      </c>
      <c r="AA77" s="180" t="str">
        <f t="shared" si="34"/>
        <v>rising</v>
      </c>
      <c r="AB77" s="180" t="str">
        <f t="shared" si="35"/>
        <v>falling</v>
      </c>
    </row>
    <row r="78" spans="1:28" ht="15" customHeight="1" x14ac:dyDescent="0.25">
      <c r="A78" s="171" t="s">
        <v>567</v>
      </c>
      <c r="B78" s="171" t="s">
        <v>926</v>
      </c>
      <c r="C78" s="171" t="s">
        <v>927</v>
      </c>
      <c r="D78" s="212" t="s">
        <v>908</v>
      </c>
      <c r="E78" s="211" t="s">
        <v>12</v>
      </c>
      <c r="F78" s="211">
        <v>1</v>
      </c>
      <c r="G78" s="222">
        <f>VLOOKUP(A78, Science2018, 7, FALSE)</f>
        <v>3560.71</v>
      </c>
      <c r="H78" s="222">
        <f>VLOOKUP(A78, Science2018, 8, FALSE)</f>
        <v>3674.4</v>
      </c>
      <c r="I78" s="222">
        <f>VLOOKUP(A78, Science2018, 9, FALSE)</f>
        <v>3885.81</v>
      </c>
      <c r="J78" s="222">
        <f>VLOOKUP(A78, Science2018, 10, FALSE)</f>
        <v>3946.58</v>
      </c>
      <c r="K78" s="236">
        <v>4084.8</v>
      </c>
      <c r="L78" s="241">
        <f>VLOOKUP(A78, Science2018, 12, FALSE)</f>
        <v>2296</v>
      </c>
      <c r="M78" s="241">
        <f>VLOOKUP(A78, Science2018, 13, FALSE)</f>
        <v>2689</v>
      </c>
      <c r="N78" s="241">
        <f>VLOOKUP(A78, Science2018, 14, FALSE)</f>
        <v>2203</v>
      </c>
      <c r="O78" s="241">
        <f>VLOOKUP(A78, Science2018, 15, FALSE)</f>
        <v>2260</v>
      </c>
      <c r="P78" s="175">
        <v>2244</v>
      </c>
      <c r="Q78" s="208">
        <f t="shared" si="28"/>
        <v>1.550831881533101</v>
      </c>
      <c r="R78" s="208">
        <f t="shared" si="28"/>
        <v>1.3664559315730755</v>
      </c>
      <c r="S78" s="208">
        <f t="shared" si="28"/>
        <v>1.7638719927371767</v>
      </c>
      <c r="T78" s="208">
        <f t="shared" si="28"/>
        <v>1.7462743362831858</v>
      </c>
      <c r="U78" s="208">
        <f t="shared" si="26"/>
        <v>1.8203208556149733</v>
      </c>
      <c r="V78" s="198">
        <f t="shared" si="29"/>
        <v>1.6495509995483026</v>
      </c>
      <c r="W78" s="180" t="str">
        <f t="shared" si="30"/>
        <v>falling</v>
      </c>
      <c r="X78" s="180" t="str">
        <f t="shared" si="31"/>
        <v>rising</v>
      </c>
      <c r="Y78" s="180" t="str">
        <f t="shared" si="32"/>
        <v>falling</v>
      </c>
      <c r="Z78" s="180" t="str">
        <f t="shared" si="33"/>
        <v>rising</v>
      </c>
      <c r="AA78" s="180" t="str">
        <f t="shared" si="34"/>
        <v>falling</v>
      </c>
      <c r="AB78" s="180" t="str">
        <f t="shared" si="35"/>
        <v>rising</v>
      </c>
    </row>
    <row r="79" spans="1:28" ht="15" customHeight="1" x14ac:dyDescent="0.25">
      <c r="A79" s="171" t="s">
        <v>928</v>
      </c>
      <c r="B79" s="171"/>
      <c r="C79" s="219" t="s">
        <v>929</v>
      </c>
      <c r="D79" s="212" t="s">
        <v>908</v>
      </c>
      <c r="E79" s="211" t="s">
        <v>12</v>
      </c>
      <c r="F79" s="211">
        <v>1</v>
      </c>
      <c r="G79" s="222"/>
      <c r="H79" s="222"/>
      <c r="I79" s="222"/>
      <c r="J79" s="222"/>
      <c r="K79" s="233">
        <v>3822.65</v>
      </c>
      <c r="L79" s="241"/>
      <c r="M79" s="241"/>
      <c r="N79" s="241"/>
      <c r="O79" s="241"/>
      <c r="P79" s="175">
        <v>427</v>
      </c>
      <c r="Q79" s="208"/>
      <c r="R79" s="208"/>
      <c r="S79" s="208"/>
      <c r="T79" s="208"/>
      <c r="U79" s="208">
        <f t="shared" si="26"/>
        <v>8.9523419203747068</v>
      </c>
      <c r="V79" s="198">
        <f t="shared" si="29"/>
        <v>8.9523419203747068</v>
      </c>
      <c r="W79" s="180" t="str">
        <f t="shared" si="30"/>
        <v>rising</v>
      </c>
      <c r="X79" s="180" t="str">
        <f t="shared" si="31"/>
        <v>rising</v>
      </c>
      <c r="Y79" s="180" t="str">
        <f t="shared" si="32"/>
        <v>rising</v>
      </c>
      <c r="Z79" s="180" t="str">
        <f t="shared" si="33"/>
        <v>falling</v>
      </c>
      <c r="AA79" s="180" t="str">
        <f t="shared" si="34"/>
        <v>falling</v>
      </c>
      <c r="AB79" s="180" t="str">
        <f t="shared" si="35"/>
        <v>rising</v>
      </c>
    </row>
    <row r="80" spans="1:28" ht="15" customHeight="1" x14ac:dyDescent="0.25">
      <c r="A80" s="171" t="s">
        <v>569</v>
      </c>
      <c r="B80" s="171" t="s">
        <v>930</v>
      </c>
      <c r="C80" s="171" t="s">
        <v>931</v>
      </c>
      <c r="D80" s="212" t="s">
        <v>908</v>
      </c>
      <c r="E80" s="211" t="s">
        <v>12</v>
      </c>
      <c r="F80" s="211">
        <v>1</v>
      </c>
      <c r="G80" s="222">
        <f>VLOOKUP(A80, Science2018, 7, FALSE)</f>
        <v>3113.24</v>
      </c>
      <c r="H80" s="222">
        <f>VLOOKUP(A80, Science2018, 8, FALSE)</f>
        <v>3214.8</v>
      </c>
      <c r="I80" s="222">
        <f>VLOOKUP(A80, Science2018, 9, FALSE)</f>
        <v>3399.63</v>
      </c>
      <c r="J80" s="222">
        <f>VLOOKUP(A80, Science2018, 10, FALSE)</f>
        <v>3453.26</v>
      </c>
      <c r="K80" s="233">
        <v>3573.61</v>
      </c>
      <c r="L80" s="241">
        <f>VLOOKUP(A80, Science2018, 12, FALSE)</f>
        <v>1593</v>
      </c>
      <c r="M80" s="241">
        <f>VLOOKUP(A80, Science2018, 13, FALSE)</f>
        <v>1748</v>
      </c>
      <c r="N80" s="241">
        <f>VLOOKUP(A80, Science2018, 14, FALSE)</f>
        <v>1407</v>
      </c>
      <c r="O80" s="241">
        <f>VLOOKUP(A80, Science2018, 15, FALSE)</f>
        <v>883</v>
      </c>
      <c r="P80" s="175">
        <v>956</v>
      </c>
      <c r="Q80" s="208">
        <f t="shared" si="28"/>
        <v>1.9543251726302573</v>
      </c>
      <c r="R80" s="208">
        <f t="shared" si="28"/>
        <v>1.8391304347826087</v>
      </c>
      <c r="S80" s="208">
        <f t="shared" si="28"/>
        <v>2.4162260127931772</v>
      </c>
      <c r="T80" s="208">
        <f t="shared" si="28"/>
        <v>3.910826727066818</v>
      </c>
      <c r="U80" s="208">
        <f t="shared" si="26"/>
        <v>3.7380857740585776</v>
      </c>
      <c r="V80" s="198">
        <f t="shared" si="29"/>
        <v>2.7717188242662876</v>
      </c>
      <c r="W80" s="180" t="str">
        <f t="shared" si="30"/>
        <v>falling</v>
      </c>
      <c r="X80" s="180" t="str">
        <f t="shared" si="31"/>
        <v>falling</v>
      </c>
      <c r="Y80" s="180" t="str">
        <f t="shared" si="32"/>
        <v>rising</v>
      </c>
      <c r="Z80" s="180" t="str">
        <f t="shared" si="33"/>
        <v>rising</v>
      </c>
      <c r="AA80" s="180" t="str">
        <f t="shared" si="34"/>
        <v>rising</v>
      </c>
      <c r="AB80" s="180" t="str">
        <f t="shared" si="35"/>
        <v>falling</v>
      </c>
    </row>
    <row r="81" spans="1:28" ht="15" customHeight="1" x14ac:dyDescent="0.25">
      <c r="A81" s="171" t="s">
        <v>571</v>
      </c>
      <c r="B81" s="171" t="s">
        <v>932</v>
      </c>
      <c r="C81" s="171" t="s">
        <v>933</v>
      </c>
      <c r="D81" s="212" t="s">
        <v>908</v>
      </c>
      <c r="E81" s="211" t="s">
        <v>12</v>
      </c>
      <c r="F81" s="211">
        <v>1</v>
      </c>
      <c r="G81" s="222">
        <f>VLOOKUP(A81, Science2018, 7, FALSE)</f>
        <v>2821.69</v>
      </c>
      <c r="H81" s="222">
        <f>VLOOKUP(A81, Science2018, 8, FALSE)</f>
        <v>2913.6</v>
      </c>
      <c r="I81" s="222">
        <f>VLOOKUP(A81, Science2018, 9, FALSE)</f>
        <v>3080.29</v>
      </c>
      <c r="J81" s="222">
        <f>VLOOKUP(A81, Science2018, 10, FALSE)</f>
        <v>3129.14</v>
      </c>
      <c r="K81" s="220">
        <v>3238.77</v>
      </c>
      <c r="L81" s="241">
        <f>VLOOKUP(A81, Science2018, 12, FALSE)</f>
        <v>315</v>
      </c>
      <c r="M81" s="241">
        <f>VLOOKUP(A81, Science2018, 13, FALSE)</f>
        <v>410</v>
      </c>
      <c r="N81" s="241">
        <f>VLOOKUP(A81, Science2018, 14, FALSE)</f>
        <v>446</v>
      </c>
      <c r="O81" s="241">
        <f>VLOOKUP(A81, Science2018, 15, FALSE)</f>
        <v>512</v>
      </c>
      <c r="P81" s="175">
        <v>528</v>
      </c>
      <c r="Q81" s="208">
        <f t="shared" si="28"/>
        <v>8.9577460317460318</v>
      </c>
      <c r="R81" s="208">
        <f t="shared" si="28"/>
        <v>7.1063414634146342</v>
      </c>
      <c r="S81" s="208">
        <f t="shared" si="28"/>
        <v>6.9064798206278022</v>
      </c>
      <c r="T81" s="208">
        <f t="shared" si="28"/>
        <v>6.1116015624999998</v>
      </c>
      <c r="U81" s="208">
        <f t="shared" si="26"/>
        <v>6.1340340909090907</v>
      </c>
      <c r="V81" s="198">
        <f t="shared" si="29"/>
        <v>7.0432405938395117</v>
      </c>
      <c r="W81" s="180" t="str">
        <f t="shared" si="30"/>
        <v>rising</v>
      </c>
      <c r="X81" s="180" t="str">
        <f t="shared" si="31"/>
        <v>rising</v>
      </c>
      <c r="Y81" s="180" t="str">
        <f t="shared" si="32"/>
        <v>rising</v>
      </c>
      <c r="Z81" s="180" t="str">
        <f t="shared" si="33"/>
        <v>falling</v>
      </c>
      <c r="AA81" s="180" t="str">
        <f t="shared" si="34"/>
        <v>falling</v>
      </c>
      <c r="AB81" s="180" t="str">
        <f t="shared" si="35"/>
        <v>rising</v>
      </c>
    </row>
    <row r="82" spans="1:28" ht="15" customHeight="1" x14ac:dyDescent="0.25">
      <c r="A82" s="171" t="s">
        <v>934</v>
      </c>
      <c r="B82" s="171"/>
      <c r="C82" s="219" t="s">
        <v>935</v>
      </c>
      <c r="D82" s="212" t="s">
        <v>908</v>
      </c>
      <c r="E82" s="211" t="s">
        <v>12</v>
      </c>
      <c r="F82" s="211">
        <v>1</v>
      </c>
      <c r="G82" s="222"/>
      <c r="H82" s="222"/>
      <c r="I82" s="222"/>
      <c r="J82" s="222"/>
      <c r="K82" s="233">
        <v>3057.65</v>
      </c>
      <c r="L82" s="241"/>
      <c r="M82" s="241"/>
      <c r="N82" s="241"/>
      <c r="O82" s="241"/>
      <c r="P82" s="175">
        <v>221</v>
      </c>
      <c r="Q82" s="208"/>
      <c r="R82" s="208"/>
      <c r="S82" s="208"/>
      <c r="T82" s="208"/>
      <c r="U82" s="208">
        <f t="shared" si="26"/>
        <v>13.83552036199095</v>
      </c>
      <c r="V82" s="198">
        <f t="shared" si="29"/>
        <v>13.83552036199095</v>
      </c>
      <c r="W82" s="180" t="str">
        <f t="shared" si="30"/>
        <v>rising</v>
      </c>
      <c r="X82" s="180" t="str">
        <f t="shared" si="31"/>
        <v>rising</v>
      </c>
      <c r="Y82" s="180" t="str">
        <f t="shared" si="32"/>
        <v>rising</v>
      </c>
      <c r="Z82" s="180" t="str">
        <f t="shared" si="33"/>
        <v>falling</v>
      </c>
      <c r="AA82" s="180" t="str">
        <f t="shared" si="34"/>
        <v>falling</v>
      </c>
      <c r="AB82" s="180" t="str">
        <f t="shared" si="35"/>
        <v>rising</v>
      </c>
    </row>
    <row r="83" spans="1:28" ht="15" customHeight="1" x14ac:dyDescent="0.25">
      <c r="A83" s="171" t="s">
        <v>936</v>
      </c>
      <c r="B83" s="171"/>
      <c r="C83" s="219" t="s">
        <v>937</v>
      </c>
      <c r="D83" s="212" t="s">
        <v>908</v>
      </c>
      <c r="E83" s="211" t="s">
        <v>12</v>
      </c>
      <c r="F83" s="211">
        <v>1</v>
      </c>
      <c r="G83" s="222"/>
      <c r="H83" s="222"/>
      <c r="I83" s="222"/>
      <c r="J83" s="222"/>
      <c r="K83" s="220">
        <v>3000.44</v>
      </c>
      <c r="L83" s="241"/>
      <c r="M83" s="241"/>
      <c r="N83" s="241"/>
      <c r="O83" s="241"/>
      <c r="P83" s="175">
        <v>261</v>
      </c>
      <c r="Q83" s="208"/>
      <c r="R83" s="208"/>
      <c r="S83" s="208"/>
      <c r="T83" s="208"/>
      <c r="U83" s="208">
        <f t="shared" si="26"/>
        <v>11.495938697318008</v>
      </c>
      <c r="V83" s="198">
        <f t="shared" si="29"/>
        <v>11.495938697318008</v>
      </c>
      <c r="W83" s="180" t="str">
        <f t="shared" si="30"/>
        <v>rising</v>
      </c>
      <c r="X83" s="180" t="str">
        <f t="shared" si="31"/>
        <v>rising</v>
      </c>
      <c r="Y83" s="180" t="str">
        <f t="shared" si="32"/>
        <v>rising</v>
      </c>
      <c r="Z83" s="180" t="str">
        <f t="shared" si="33"/>
        <v>falling</v>
      </c>
      <c r="AA83" s="180" t="str">
        <f t="shared" si="34"/>
        <v>falling</v>
      </c>
      <c r="AB83" s="180" t="str">
        <f t="shared" si="35"/>
        <v>rising</v>
      </c>
    </row>
    <row r="84" spans="1:28" ht="15" customHeight="1" x14ac:dyDescent="0.25">
      <c r="A84" s="171" t="s">
        <v>575</v>
      </c>
      <c r="B84" s="171" t="s">
        <v>938</v>
      </c>
      <c r="C84" s="171" t="s">
        <v>939</v>
      </c>
      <c r="D84" s="212" t="s">
        <v>940</v>
      </c>
      <c r="E84" s="211" t="s">
        <v>12</v>
      </c>
      <c r="F84" s="211">
        <v>1</v>
      </c>
      <c r="G84" s="222">
        <f t="shared" ref="G84:G98" si="36">VLOOKUP(A84, Science2018, 7, FALSE)</f>
        <v>3761.99</v>
      </c>
      <c r="H84" s="222">
        <f t="shared" ref="H84:H98" si="37">VLOOKUP(A84, Science2018, 8, FALSE)</f>
        <v>4364.3999999999996</v>
      </c>
      <c r="I84" s="222">
        <f t="shared" ref="I84:I98" si="38">VLOOKUP(A84, Science2018, 9, FALSE)</f>
        <v>5656.72</v>
      </c>
      <c r="J84" s="222">
        <f t="shared" ref="J84:J98" si="39">VLOOKUP(A84, Science2018, 10, FALSE)</f>
        <v>5492.12</v>
      </c>
      <c r="K84" s="233">
        <v>6096.92</v>
      </c>
      <c r="L84" s="241">
        <f t="shared" ref="L84:L98" si="40">VLOOKUP(A84, Science2018, 12, FALSE)</f>
        <v>4283</v>
      </c>
      <c r="M84" s="241">
        <f t="shared" ref="M84:M98" si="41">VLOOKUP(A84, Science2018, 13, FALSE)</f>
        <v>4582</v>
      </c>
      <c r="N84" s="241">
        <f t="shared" ref="N84:N98" si="42">VLOOKUP(A84, Science2018, 14, FALSE)</f>
        <v>5410</v>
      </c>
      <c r="O84" s="241">
        <f t="shared" ref="O84:O98" si="43">VLOOKUP(A84, Science2018, 15, FALSE)</f>
        <v>2670</v>
      </c>
      <c r="P84" s="175">
        <v>2745</v>
      </c>
      <c r="Q84" s="208">
        <f t="shared" si="28"/>
        <v>0.87835395750642065</v>
      </c>
      <c r="R84" s="208">
        <f t="shared" si="28"/>
        <v>0.95250982103884763</v>
      </c>
      <c r="S84" s="208">
        <f t="shared" si="28"/>
        <v>1.0456044362292052</v>
      </c>
      <c r="T84" s="208">
        <f t="shared" si="28"/>
        <v>2.0569737827715358</v>
      </c>
      <c r="U84" s="208">
        <f t="shared" si="26"/>
        <v>2.2211001821493626</v>
      </c>
      <c r="V84" s="198">
        <f t="shared" si="29"/>
        <v>1.4309084359390742</v>
      </c>
      <c r="W84" s="180" t="str">
        <f t="shared" si="30"/>
        <v>rising</v>
      </c>
      <c r="X84" s="180" t="str">
        <f t="shared" si="31"/>
        <v>falling</v>
      </c>
      <c r="Y84" s="180" t="str">
        <f t="shared" si="32"/>
        <v>rising</v>
      </c>
      <c r="Z84" s="180" t="str">
        <f t="shared" si="33"/>
        <v>rising</v>
      </c>
      <c r="AA84" s="180" t="str">
        <f t="shared" si="34"/>
        <v>rising</v>
      </c>
      <c r="AB84" s="180" t="str">
        <f t="shared" si="35"/>
        <v>rising</v>
      </c>
    </row>
    <row r="85" spans="1:28" ht="15" customHeight="1" x14ac:dyDescent="0.25">
      <c r="A85" s="182" t="s">
        <v>588</v>
      </c>
      <c r="B85" s="182" t="s">
        <v>941</v>
      </c>
      <c r="C85" s="182" t="s">
        <v>942</v>
      </c>
      <c r="D85" s="187" t="s">
        <v>823</v>
      </c>
      <c r="E85" s="214" t="s">
        <v>12</v>
      </c>
      <c r="F85" s="214">
        <v>1</v>
      </c>
      <c r="G85" s="222">
        <f t="shared" si="36"/>
        <v>1951.3</v>
      </c>
      <c r="H85" s="222">
        <f t="shared" si="37"/>
        <v>2024.78</v>
      </c>
      <c r="I85" s="222">
        <f t="shared" si="38"/>
        <v>2599.3200000000002</v>
      </c>
      <c r="J85" s="222">
        <f t="shared" si="39"/>
        <v>2437.96</v>
      </c>
      <c r="K85" s="216">
        <v>2656.88</v>
      </c>
      <c r="L85" s="241">
        <f t="shared" si="40"/>
        <v>2481</v>
      </c>
      <c r="M85" s="241">
        <f t="shared" si="41"/>
        <v>2161</v>
      </c>
      <c r="N85" s="241">
        <f t="shared" si="42"/>
        <v>2262</v>
      </c>
      <c r="O85" s="241">
        <f t="shared" si="43"/>
        <v>2469</v>
      </c>
      <c r="P85" s="175">
        <v>2699</v>
      </c>
      <c r="Q85" s="208">
        <f t="shared" si="28"/>
        <v>0.78649738008867387</v>
      </c>
      <c r="R85" s="208">
        <f t="shared" si="28"/>
        <v>0.93696436834798702</v>
      </c>
      <c r="S85" s="208">
        <f t="shared" si="28"/>
        <v>1.1491246684350134</v>
      </c>
      <c r="T85" s="208">
        <f t="shared" si="28"/>
        <v>0.98742810854597007</v>
      </c>
      <c r="U85" s="208">
        <f t="shared" si="26"/>
        <v>0.98439422008151167</v>
      </c>
      <c r="V85" s="198">
        <f t="shared" si="29"/>
        <v>0.96888174909983105</v>
      </c>
      <c r="W85" s="180" t="str">
        <f t="shared" si="30"/>
        <v>rising</v>
      </c>
      <c r="X85" s="180" t="str">
        <f t="shared" si="31"/>
        <v>rising</v>
      </c>
      <c r="Y85" s="180" t="str">
        <f t="shared" si="32"/>
        <v>rising</v>
      </c>
      <c r="Z85" s="180" t="str">
        <f t="shared" si="33"/>
        <v>rising</v>
      </c>
      <c r="AA85" s="180" t="str">
        <f t="shared" si="34"/>
        <v>falling</v>
      </c>
      <c r="AB85" s="180" t="str">
        <f t="shared" si="35"/>
        <v>falling</v>
      </c>
    </row>
    <row r="86" spans="1:28" ht="15" customHeight="1" x14ac:dyDescent="0.25">
      <c r="A86" s="171" t="s">
        <v>592</v>
      </c>
      <c r="B86" s="171" t="s">
        <v>943</v>
      </c>
      <c r="C86" s="171" t="s">
        <v>944</v>
      </c>
      <c r="D86" s="212" t="s">
        <v>945</v>
      </c>
      <c r="E86" s="211" t="s">
        <v>47</v>
      </c>
      <c r="F86" s="211">
        <v>1</v>
      </c>
      <c r="G86" s="222">
        <f t="shared" si="36"/>
        <v>504.28</v>
      </c>
      <c r="H86" s="222">
        <f t="shared" si="37"/>
        <v>538.65</v>
      </c>
      <c r="I86" s="222">
        <f t="shared" si="38"/>
        <v>611.85</v>
      </c>
      <c r="J86" s="222">
        <f t="shared" si="39"/>
        <v>642.07000000000005</v>
      </c>
      <c r="K86" s="233">
        <v>673.35</v>
      </c>
      <c r="L86" s="241">
        <f t="shared" si="40"/>
        <v>0</v>
      </c>
      <c r="M86" s="241">
        <f t="shared" si="41"/>
        <v>0</v>
      </c>
      <c r="N86" s="241">
        <f t="shared" si="42"/>
        <v>0</v>
      </c>
      <c r="O86" s="241">
        <f t="shared" si="43"/>
        <v>0</v>
      </c>
      <c r="P86" s="175">
        <v>0</v>
      </c>
      <c r="Q86" s="208">
        <v>504.28</v>
      </c>
      <c r="R86" s="208">
        <v>538.65</v>
      </c>
      <c r="S86" s="208">
        <v>611.85</v>
      </c>
      <c r="T86" s="208">
        <v>642.07000000000005</v>
      </c>
      <c r="U86" s="208">
        <v>673.35</v>
      </c>
      <c r="V86" s="198">
        <f t="shared" si="29"/>
        <v>594.04</v>
      </c>
      <c r="W86" s="180" t="str">
        <f t="shared" si="30"/>
        <v>rising</v>
      </c>
      <c r="X86" s="180" t="str">
        <f t="shared" si="31"/>
        <v>rising</v>
      </c>
      <c r="Y86" s="180" t="str">
        <f t="shared" si="32"/>
        <v>rising</v>
      </c>
      <c r="Z86" s="180" t="str">
        <f t="shared" si="33"/>
        <v>rising</v>
      </c>
      <c r="AA86" s="180" t="str">
        <f t="shared" si="34"/>
        <v>rising</v>
      </c>
      <c r="AB86" s="180" t="str">
        <f t="shared" si="35"/>
        <v>rising</v>
      </c>
    </row>
    <row r="87" spans="1:28" ht="15" customHeight="1" x14ac:dyDescent="0.25">
      <c r="A87" s="171" t="s">
        <v>599</v>
      </c>
      <c r="B87" s="171" t="s">
        <v>946</v>
      </c>
      <c r="C87" s="213" t="s">
        <v>947</v>
      </c>
      <c r="D87" s="212" t="s">
        <v>854</v>
      </c>
      <c r="E87" s="211" t="s">
        <v>12</v>
      </c>
      <c r="F87" s="211">
        <v>1</v>
      </c>
      <c r="G87" s="222">
        <f t="shared" si="36"/>
        <v>280.02999999999997</v>
      </c>
      <c r="H87" s="222">
        <f t="shared" si="37"/>
        <v>283.60999999999996</v>
      </c>
      <c r="I87" s="222">
        <f t="shared" si="38"/>
        <v>376.98</v>
      </c>
      <c r="J87" s="222">
        <f t="shared" si="39"/>
        <v>353.87</v>
      </c>
      <c r="K87" s="216">
        <v>381.18</v>
      </c>
      <c r="L87" s="241">
        <f t="shared" si="40"/>
        <v>623</v>
      </c>
      <c r="M87" s="241">
        <f t="shared" si="41"/>
        <v>586</v>
      </c>
      <c r="N87" s="241">
        <f t="shared" si="42"/>
        <v>300</v>
      </c>
      <c r="O87" s="241">
        <f t="shared" si="43"/>
        <v>248</v>
      </c>
      <c r="P87" s="175">
        <v>169</v>
      </c>
      <c r="Q87" s="208">
        <f t="shared" si="28"/>
        <v>0.44948635634028888</v>
      </c>
      <c r="R87" s="208">
        <f t="shared" si="28"/>
        <v>0.48397610921501699</v>
      </c>
      <c r="S87" s="208">
        <f t="shared" si="28"/>
        <v>1.2566000000000002</v>
      </c>
      <c r="T87" s="208">
        <f t="shared" si="28"/>
        <v>1.4268951612903227</v>
      </c>
      <c r="U87" s="208">
        <f t="shared" si="26"/>
        <v>2.2555029585798816</v>
      </c>
      <c r="V87" s="198">
        <f t="shared" si="29"/>
        <v>1.1744921170851021</v>
      </c>
      <c r="W87" s="180" t="str">
        <f t="shared" si="30"/>
        <v>falling</v>
      </c>
      <c r="X87" s="180" t="str">
        <f t="shared" si="31"/>
        <v>falling</v>
      </c>
      <c r="Y87" s="180" t="str">
        <f t="shared" si="32"/>
        <v>falling</v>
      </c>
      <c r="Z87" s="180" t="str">
        <f t="shared" si="33"/>
        <v>rising</v>
      </c>
      <c r="AA87" s="180" t="str">
        <f t="shared" si="34"/>
        <v>rising</v>
      </c>
      <c r="AB87" s="180" t="str">
        <f t="shared" si="35"/>
        <v>rising</v>
      </c>
    </row>
    <row r="88" spans="1:28" ht="15" customHeight="1" x14ac:dyDescent="0.25">
      <c r="A88" s="171" t="s">
        <v>601</v>
      </c>
      <c r="B88" s="171" t="s">
        <v>948</v>
      </c>
      <c r="C88" s="171" t="s">
        <v>949</v>
      </c>
      <c r="D88" s="212" t="s">
        <v>829</v>
      </c>
      <c r="E88" s="211" t="s">
        <v>12</v>
      </c>
      <c r="F88" s="211">
        <v>1</v>
      </c>
      <c r="G88" s="222">
        <f t="shared" si="36"/>
        <v>2957.26</v>
      </c>
      <c r="H88" s="222">
        <f t="shared" si="37"/>
        <v>2944.62</v>
      </c>
      <c r="I88" s="222">
        <f t="shared" si="38"/>
        <v>2992.64</v>
      </c>
      <c r="J88" s="222">
        <f t="shared" si="39"/>
        <v>2964.19</v>
      </c>
      <c r="K88" s="233">
        <v>3118.4</v>
      </c>
      <c r="L88" s="241">
        <f t="shared" si="40"/>
        <v>1070</v>
      </c>
      <c r="M88" s="241">
        <f t="shared" si="41"/>
        <v>959</v>
      </c>
      <c r="N88" s="241">
        <f t="shared" si="42"/>
        <v>1062</v>
      </c>
      <c r="O88" s="241">
        <f t="shared" si="43"/>
        <v>1138</v>
      </c>
      <c r="P88" s="245">
        <v>927</v>
      </c>
      <c r="Q88" s="208">
        <f t="shared" si="28"/>
        <v>2.7637943925233648</v>
      </c>
      <c r="R88" s="208">
        <f t="shared" si="28"/>
        <v>3.0705109489051092</v>
      </c>
      <c r="S88" s="208">
        <f t="shared" si="28"/>
        <v>2.8179284369114876</v>
      </c>
      <c r="T88" s="208">
        <f t="shared" si="28"/>
        <v>2.6047363796133567</v>
      </c>
      <c r="U88" s="208">
        <f t="shared" si="26"/>
        <v>3.3639697950377565</v>
      </c>
      <c r="V88" s="198">
        <f t="shared" si="29"/>
        <v>2.9241879905982153</v>
      </c>
      <c r="W88" s="180" t="str">
        <f t="shared" si="30"/>
        <v>rising</v>
      </c>
      <c r="X88" s="180" t="str">
        <f t="shared" si="31"/>
        <v>rising</v>
      </c>
      <c r="Y88" s="180" t="str">
        <f t="shared" si="32"/>
        <v>falling</v>
      </c>
      <c r="Z88" s="180" t="str">
        <f t="shared" si="33"/>
        <v>falling</v>
      </c>
      <c r="AA88" s="180" t="str">
        <f t="shared" si="34"/>
        <v>falling</v>
      </c>
      <c r="AB88" s="180" t="str">
        <f t="shared" si="35"/>
        <v>rising</v>
      </c>
    </row>
    <row r="89" spans="1:28" ht="15" customHeight="1" x14ac:dyDescent="0.25">
      <c r="A89" s="171" t="s">
        <v>603</v>
      </c>
      <c r="B89" s="171" t="s">
        <v>950</v>
      </c>
      <c r="C89" s="171" t="s">
        <v>951</v>
      </c>
      <c r="D89" s="212" t="s">
        <v>829</v>
      </c>
      <c r="E89" s="211" t="s">
        <v>12</v>
      </c>
      <c r="F89" s="211">
        <v>1</v>
      </c>
      <c r="G89" s="222">
        <f t="shared" si="36"/>
        <v>2823.96</v>
      </c>
      <c r="H89" s="222">
        <f t="shared" si="37"/>
        <v>2919.48</v>
      </c>
      <c r="I89" s="222">
        <f t="shared" si="38"/>
        <v>2912.98</v>
      </c>
      <c r="J89" s="222">
        <f t="shared" si="39"/>
        <v>3149.02</v>
      </c>
      <c r="K89" s="216">
        <v>3053.65</v>
      </c>
      <c r="L89" s="241">
        <f t="shared" si="40"/>
        <v>603</v>
      </c>
      <c r="M89" s="241">
        <f t="shared" si="41"/>
        <v>512</v>
      </c>
      <c r="N89" s="241">
        <f t="shared" si="42"/>
        <v>533</v>
      </c>
      <c r="O89" s="241">
        <f t="shared" si="43"/>
        <v>595</v>
      </c>
      <c r="P89" s="245">
        <v>534</v>
      </c>
      <c r="Q89" s="208">
        <f t="shared" si="28"/>
        <v>4.6831840796019897</v>
      </c>
      <c r="R89" s="208">
        <f t="shared" si="28"/>
        <v>5.702109375</v>
      </c>
      <c r="S89" s="208">
        <f t="shared" si="28"/>
        <v>5.4652532833020642</v>
      </c>
      <c r="T89" s="208">
        <f t="shared" si="28"/>
        <v>5.292470588235294</v>
      </c>
      <c r="U89" s="208">
        <f t="shared" si="26"/>
        <v>5.7184456928838951</v>
      </c>
      <c r="V89" s="198">
        <f t="shared" si="29"/>
        <v>5.3722926038046479</v>
      </c>
      <c r="W89" s="180" t="str">
        <f t="shared" si="30"/>
        <v>rising</v>
      </c>
      <c r="X89" s="180" t="str">
        <f t="shared" si="31"/>
        <v>rising</v>
      </c>
      <c r="Y89" s="180" t="str">
        <f t="shared" si="32"/>
        <v>falling</v>
      </c>
      <c r="Z89" s="180" t="str">
        <f t="shared" si="33"/>
        <v>falling</v>
      </c>
      <c r="AA89" s="180" t="str">
        <f t="shared" si="34"/>
        <v>falling</v>
      </c>
      <c r="AB89" s="180" t="str">
        <f t="shared" si="35"/>
        <v>rising</v>
      </c>
    </row>
    <row r="90" spans="1:28" ht="15" customHeight="1" x14ac:dyDescent="0.25">
      <c r="A90" s="171" t="s">
        <v>629</v>
      </c>
      <c r="B90" s="171" t="s">
        <v>952</v>
      </c>
      <c r="C90" s="171" t="s">
        <v>953</v>
      </c>
      <c r="D90" s="212" t="s">
        <v>901</v>
      </c>
      <c r="E90" s="211" t="s">
        <v>12</v>
      </c>
      <c r="F90" s="211">
        <v>1</v>
      </c>
      <c r="G90" s="222">
        <f t="shared" si="36"/>
        <v>1063.32</v>
      </c>
      <c r="H90" s="222">
        <f t="shared" si="37"/>
        <v>1071.23</v>
      </c>
      <c r="I90" s="222">
        <f t="shared" si="38"/>
        <v>1410.94</v>
      </c>
      <c r="J90" s="222">
        <f t="shared" si="39"/>
        <v>1331.06</v>
      </c>
      <c r="K90" s="233">
        <v>1446.2</v>
      </c>
      <c r="L90" s="241">
        <f t="shared" si="40"/>
        <v>40</v>
      </c>
      <c r="M90" s="241">
        <f t="shared" si="41"/>
        <v>52</v>
      </c>
      <c r="N90" s="241">
        <f t="shared" si="42"/>
        <v>37</v>
      </c>
      <c r="O90" s="241">
        <f t="shared" si="43"/>
        <v>38</v>
      </c>
      <c r="P90" s="175">
        <v>43</v>
      </c>
      <c r="Q90" s="208">
        <f t="shared" si="28"/>
        <v>26.582999999999998</v>
      </c>
      <c r="R90" s="208">
        <f t="shared" si="28"/>
        <v>20.600576923076922</v>
      </c>
      <c r="S90" s="208">
        <f t="shared" si="28"/>
        <v>38.133513513513513</v>
      </c>
      <c r="T90" s="208">
        <f t="shared" si="28"/>
        <v>35.027894736842107</v>
      </c>
      <c r="U90" s="208">
        <f t="shared" si="26"/>
        <v>33.632558139534886</v>
      </c>
      <c r="V90" s="198">
        <f t="shared" si="29"/>
        <v>30.795508662593488</v>
      </c>
      <c r="W90" s="180" t="str">
        <f t="shared" si="30"/>
        <v>falling</v>
      </c>
      <c r="X90" s="180" t="str">
        <f t="shared" si="31"/>
        <v>rising</v>
      </c>
      <c r="Y90" s="180" t="str">
        <f t="shared" si="32"/>
        <v>rising</v>
      </c>
      <c r="Z90" s="180" t="str">
        <f t="shared" si="33"/>
        <v>rising</v>
      </c>
      <c r="AA90" s="180" t="str">
        <f t="shared" si="34"/>
        <v>falling</v>
      </c>
      <c r="AB90" s="180" t="str">
        <f t="shared" si="35"/>
        <v>falling</v>
      </c>
    </row>
    <row r="91" spans="1:28" ht="15" customHeight="1" x14ac:dyDescent="0.25">
      <c r="A91" s="171" t="s">
        <v>633</v>
      </c>
      <c r="B91" s="171" t="s">
        <v>954</v>
      </c>
      <c r="C91" s="171" t="s">
        <v>955</v>
      </c>
      <c r="D91" s="212" t="s">
        <v>956</v>
      </c>
      <c r="E91" s="211" t="s">
        <v>12</v>
      </c>
      <c r="F91" s="211">
        <v>1</v>
      </c>
      <c r="G91" s="222">
        <f t="shared" si="36"/>
        <v>1229.71</v>
      </c>
      <c r="H91" s="222">
        <f t="shared" si="37"/>
        <v>1263.44</v>
      </c>
      <c r="I91" s="222">
        <f t="shared" si="38"/>
        <v>1574.93</v>
      </c>
      <c r="J91" s="222">
        <f t="shared" si="39"/>
        <v>1461.13</v>
      </c>
      <c r="K91" s="233">
        <v>1546.45</v>
      </c>
      <c r="L91" s="241">
        <f t="shared" si="40"/>
        <v>6551</v>
      </c>
      <c r="M91" s="241">
        <f t="shared" si="41"/>
        <v>5943</v>
      </c>
      <c r="N91" s="241">
        <f t="shared" si="42"/>
        <v>6455</v>
      </c>
      <c r="O91" s="241">
        <f t="shared" si="43"/>
        <v>8148</v>
      </c>
      <c r="P91" s="175">
        <v>4471</v>
      </c>
      <c r="Q91" s="208">
        <f t="shared" si="28"/>
        <v>0.18771332620973899</v>
      </c>
      <c r="R91" s="208">
        <f t="shared" si="28"/>
        <v>0.21259296651522802</v>
      </c>
      <c r="S91" s="208">
        <f t="shared" si="28"/>
        <v>0.24398605731990705</v>
      </c>
      <c r="T91" s="208">
        <f t="shared" si="28"/>
        <v>0.17932376043200787</v>
      </c>
      <c r="U91" s="208">
        <f t="shared" si="26"/>
        <v>0.3458845895772758</v>
      </c>
      <c r="V91" s="198">
        <f t="shared" si="29"/>
        <v>0.23390014001083154</v>
      </c>
      <c r="W91" s="180" t="str">
        <f t="shared" si="30"/>
        <v>rising</v>
      </c>
      <c r="X91" s="180" t="str">
        <f t="shared" si="31"/>
        <v>rising</v>
      </c>
      <c r="Y91" s="180" t="str">
        <f t="shared" si="32"/>
        <v>falling</v>
      </c>
      <c r="Z91" s="180" t="str">
        <f t="shared" si="33"/>
        <v>rising</v>
      </c>
      <c r="AA91" s="180" t="str">
        <f t="shared" si="34"/>
        <v>falling</v>
      </c>
      <c r="AB91" s="180" t="str">
        <f t="shared" si="35"/>
        <v>rising</v>
      </c>
    </row>
    <row r="92" spans="1:28" ht="15" customHeight="1" x14ac:dyDescent="0.25">
      <c r="A92" s="171" t="s">
        <v>636</v>
      </c>
      <c r="B92" s="171" t="s">
        <v>957</v>
      </c>
      <c r="C92" s="171" t="s">
        <v>958</v>
      </c>
      <c r="D92" s="212" t="s">
        <v>829</v>
      </c>
      <c r="E92" s="211" t="s">
        <v>12</v>
      </c>
      <c r="F92" s="211">
        <v>1</v>
      </c>
      <c r="G92" s="222">
        <f t="shared" si="36"/>
        <v>1557.07</v>
      </c>
      <c r="H92" s="222">
        <f t="shared" si="37"/>
        <v>1681.79</v>
      </c>
      <c r="I92" s="222">
        <f t="shared" si="38"/>
        <v>1890.47</v>
      </c>
      <c r="J92" s="222">
        <f t="shared" si="39"/>
        <v>2120.14</v>
      </c>
      <c r="K92" s="233">
        <v>2173.12</v>
      </c>
      <c r="L92" s="241">
        <f t="shared" si="40"/>
        <v>904</v>
      </c>
      <c r="M92" s="241">
        <f t="shared" si="41"/>
        <v>871</v>
      </c>
      <c r="N92" s="241">
        <f t="shared" si="42"/>
        <v>1042</v>
      </c>
      <c r="O92" s="241">
        <f t="shared" si="43"/>
        <v>949</v>
      </c>
      <c r="P92" s="245">
        <v>784</v>
      </c>
      <c r="Q92" s="208">
        <f t="shared" si="28"/>
        <v>1.7224225663716815</v>
      </c>
      <c r="R92" s="208">
        <f t="shared" si="28"/>
        <v>1.9308725602755452</v>
      </c>
      <c r="S92" s="208">
        <f t="shared" si="28"/>
        <v>1.8142706333973129</v>
      </c>
      <c r="T92" s="208">
        <f t="shared" si="28"/>
        <v>2.2340779768177028</v>
      </c>
      <c r="U92" s="208">
        <f t="shared" si="26"/>
        <v>2.7718367346938773</v>
      </c>
      <c r="V92" s="198">
        <f t="shared" si="29"/>
        <v>2.0946960943112241</v>
      </c>
      <c r="W92" s="180" t="str">
        <f t="shared" si="30"/>
        <v>rising</v>
      </c>
      <c r="X92" s="180" t="str">
        <f t="shared" si="31"/>
        <v>falling</v>
      </c>
      <c r="Y92" s="180" t="str">
        <f t="shared" si="32"/>
        <v>falling</v>
      </c>
      <c r="Z92" s="180" t="str">
        <f t="shared" si="33"/>
        <v>falling</v>
      </c>
      <c r="AA92" s="180" t="str">
        <f t="shared" si="34"/>
        <v>rising</v>
      </c>
      <c r="AB92" s="180" t="str">
        <f t="shared" si="35"/>
        <v>rising</v>
      </c>
    </row>
    <row r="93" spans="1:28" ht="15" customHeight="1" x14ac:dyDescent="0.25">
      <c r="A93" s="171" t="s">
        <v>638</v>
      </c>
      <c r="B93" s="171" t="s">
        <v>959</v>
      </c>
      <c r="C93" s="171" t="s">
        <v>960</v>
      </c>
      <c r="D93" s="212" t="s">
        <v>829</v>
      </c>
      <c r="E93" s="211" t="s">
        <v>12</v>
      </c>
      <c r="F93" s="211">
        <v>1</v>
      </c>
      <c r="G93" s="222">
        <f t="shared" si="36"/>
        <v>1652.62</v>
      </c>
      <c r="H93" s="222">
        <f t="shared" si="37"/>
        <v>1809.86</v>
      </c>
      <c r="I93" s="222">
        <f t="shared" si="38"/>
        <v>1811.99</v>
      </c>
      <c r="J93" s="222">
        <f t="shared" si="39"/>
        <v>1827.01</v>
      </c>
      <c r="K93" s="236">
        <v>1817.59</v>
      </c>
      <c r="L93" s="241">
        <f t="shared" si="40"/>
        <v>372</v>
      </c>
      <c r="M93" s="241">
        <f t="shared" si="41"/>
        <v>422</v>
      </c>
      <c r="N93" s="241">
        <f t="shared" si="42"/>
        <v>355</v>
      </c>
      <c r="O93" s="241">
        <f t="shared" si="43"/>
        <v>337</v>
      </c>
      <c r="P93" s="245">
        <v>188</v>
      </c>
      <c r="Q93" s="208">
        <f t="shared" si="28"/>
        <v>4.44252688172043</v>
      </c>
      <c r="R93" s="208">
        <f t="shared" si="28"/>
        <v>4.2887677725118483</v>
      </c>
      <c r="S93" s="208">
        <f t="shared" si="28"/>
        <v>5.1041971830985915</v>
      </c>
      <c r="T93" s="208">
        <f t="shared" si="28"/>
        <v>5.4213946587537087</v>
      </c>
      <c r="U93" s="208">
        <f t="shared" si="26"/>
        <v>9.668031914893616</v>
      </c>
      <c r="V93" s="198">
        <f t="shared" si="29"/>
        <v>5.7849836821956391</v>
      </c>
      <c r="W93" s="180" t="str">
        <f t="shared" si="30"/>
        <v>falling</v>
      </c>
      <c r="X93" s="180" t="str">
        <f t="shared" si="31"/>
        <v>falling</v>
      </c>
      <c r="Y93" s="180" t="str">
        <f t="shared" si="32"/>
        <v>falling</v>
      </c>
      <c r="Z93" s="180" t="str">
        <f t="shared" si="33"/>
        <v>rising</v>
      </c>
      <c r="AA93" s="180" t="str">
        <f t="shared" si="34"/>
        <v>rising</v>
      </c>
      <c r="AB93" s="180" t="str">
        <f t="shared" si="35"/>
        <v>rising</v>
      </c>
    </row>
    <row r="94" spans="1:28" ht="15" customHeight="1" x14ac:dyDescent="0.25">
      <c r="A94" s="171" t="s">
        <v>640</v>
      </c>
      <c r="B94" s="171" t="s">
        <v>641</v>
      </c>
      <c r="C94" s="171" t="s">
        <v>961</v>
      </c>
      <c r="D94" s="212" t="s">
        <v>642</v>
      </c>
      <c r="E94" s="211" t="s">
        <v>12</v>
      </c>
      <c r="F94" s="211">
        <v>1</v>
      </c>
      <c r="G94" s="222">
        <f t="shared" si="36"/>
        <v>1511.38</v>
      </c>
      <c r="H94" s="222">
        <f t="shared" si="37"/>
        <v>1472.22</v>
      </c>
      <c r="I94" s="222">
        <f t="shared" si="38"/>
        <v>1851.58</v>
      </c>
      <c r="J94" s="222">
        <f t="shared" si="39"/>
        <v>1851.16</v>
      </c>
      <c r="K94" s="237">
        <v>1919.81</v>
      </c>
      <c r="L94" s="241">
        <f t="shared" si="40"/>
        <v>67</v>
      </c>
      <c r="M94" s="241">
        <f t="shared" si="41"/>
        <v>128</v>
      </c>
      <c r="N94" s="241">
        <f t="shared" si="42"/>
        <v>204</v>
      </c>
      <c r="O94" s="241">
        <f t="shared" si="43"/>
        <v>163</v>
      </c>
      <c r="P94" s="175">
        <v>191</v>
      </c>
      <c r="Q94" s="208">
        <f t="shared" si="28"/>
        <v>22.557910447761195</v>
      </c>
      <c r="R94" s="208">
        <f t="shared" si="28"/>
        <v>11.50171875</v>
      </c>
      <c r="S94" s="208">
        <f t="shared" si="28"/>
        <v>9.0763725490196077</v>
      </c>
      <c r="T94" s="208">
        <f t="shared" si="28"/>
        <v>11.356809815950921</v>
      </c>
      <c r="U94" s="208">
        <f t="shared" si="26"/>
        <v>10.051361256544503</v>
      </c>
      <c r="V94" s="198">
        <f t="shared" si="29"/>
        <v>12.908834563855248</v>
      </c>
      <c r="W94" s="180" t="str">
        <f t="shared" si="30"/>
        <v>rising</v>
      </c>
      <c r="X94" s="180" t="str">
        <f t="shared" si="31"/>
        <v>falling</v>
      </c>
      <c r="Y94" s="180" t="str">
        <f t="shared" si="32"/>
        <v>rising</v>
      </c>
      <c r="Z94" s="180" t="str">
        <f t="shared" si="33"/>
        <v>falling</v>
      </c>
      <c r="AA94" s="180" t="str">
        <f t="shared" si="34"/>
        <v>rising</v>
      </c>
      <c r="AB94" s="180" t="str">
        <f t="shared" si="35"/>
        <v>falling</v>
      </c>
    </row>
    <row r="95" spans="1:28" ht="15" customHeight="1" x14ac:dyDescent="0.25">
      <c r="A95" s="171" t="s">
        <v>647</v>
      </c>
      <c r="B95" s="171" t="s">
        <v>962</v>
      </c>
      <c r="C95" s="171" t="s">
        <v>963</v>
      </c>
      <c r="D95" s="212" t="s">
        <v>901</v>
      </c>
      <c r="E95" s="211" t="s">
        <v>12</v>
      </c>
      <c r="F95" s="211">
        <v>1</v>
      </c>
      <c r="G95" s="222">
        <f t="shared" si="36"/>
        <v>127.43</v>
      </c>
      <c r="H95" s="222">
        <f t="shared" si="37"/>
        <v>128.78</v>
      </c>
      <c r="I95" s="222">
        <f t="shared" si="38"/>
        <v>169.99</v>
      </c>
      <c r="J95" s="222">
        <f t="shared" si="39"/>
        <v>158.78</v>
      </c>
      <c r="K95" s="236">
        <v>165.53</v>
      </c>
      <c r="L95" s="241">
        <f t="shared" si="40"/>
        <v>23</v>
      </c>
      <c r="M95" s="241">
        <f t="shared" si="41"/>
        <v>4</v>
      </c>
      <c r="N95" s="241">
        <f t="shared" si="42"/>
        <v>35</v>
      </c>
      <c r="O95" s="241">
        <f t="shared" si="43"/>
        <v>2</v>
      </c>
      <c r="P95" s="175">
        <v>35</v>
      </c>
      <c r="Q95" s="208">
        <f t="shared" si="28"/>
        <v>5.5404347826086964</v>
      </c>
      <c r="R95" s="208">
        <f t="shared" si="28"/>
        <v>32.195</v>
      </c>
      <c r="S95" s="208">
        <f t="shared" si="28"/>
        <v>4.8568571428571428</v>
      </c>
      <c r="T95" s="208">
        <f t="shared" si="28"/>
        <v>79.39</v>
      </c>
      <c r="U95" s="208">
        <f t="shared" si="26"/>
        <v>4.7294285714285715</v>
      </c>
      <c r="V95" s="198">
        <f t="shared" si="29"/>
        <v>25.342344099378884</v>
      </c>
      <c r="W95" s="180" t="str">
        <f t="shared" si="30"/>
        <v>rising</v>
      </c>
      <c r="X95" s="180" t="str">
        <f t="shared" si="31"/>
        <v>falling</v>
      </c>
      <c r="Y95" s="180" t="str">
        <f t="shared" si="32"/>
        <v>rising</v>
      </c>
      <c r="Z95" s="180" t="str">
        <f t="shared" si="33"/>
        <v>falling</v>
      </c>
      <c r="AA95" s="180" t="str">
        <f t="shared" si="34"/>
        <v>rising</v>
      </c>
      <c r="AB95" s="180" t="str">
        <f t="shared" si="35"/>
        <v>falling</v>
      </c>
    </row>
    <row r="96" spans="1:28" ht="15" customHeight="1" x14ac:dyDescent="0.25">
      <c r="A96" s="171" t="s">
        <v>649</v>
      </c>
      <c r="B96" s="171" t="s">
        <v>964</v>
      </c>
      <c r="C96" s="171" t="s">
        <v>965</v>
      </c>
      <c r="D96" s="212" t="s">
        <v>895</v>
      </c>
      <c r="E96" s="211" t="s">
        <v>12</v>
      </c>
      <c r="F96" s="211">
        <v>1</v>
      </c>
      <c r="G96" s="222">
        <f t="shared" si="36"/>
        <v>291.39999999999998</v>
      </c>
      <c r="H96" s="222">
        <f t="shared" si="37"/>
        <v>403.16</v>
      </c>
      <c r="I96" s="222">
        <f t="shared" si="38"/>
        <v>512.84</v>
      </c>
      <c r="J96" s="222">
        <f t="shared" si="39"/>
        <v>494.5</v>
      </c>
      <c r="K96" s="233">
        <v>540.07000000000005</v>
      </c>
      <c r="L96" s="241">
        <f t="shared" si="40"/>
        <v>47</v>
      </c>
      <c r="M96" s="241">
        <f t="shared" si="41"/>
        <v>33</v>
      </c>
      <c r="N96" s="241">
        <f t="shared" si="42"/>
        <v>38</v>
      </c>
      <c r="O96" s="241">
        <f t="shared" si="43"/>
        <v>41</v>
      </c>
      <c r="P96" s="175">
        <v>11</v>
      </c>
      <c r="Q96" s="208">
        <f t="shared" si="28"/>
        <v>6.1999999999999993</v>
      </c>
      <c r="R96" s="208">
        <f t="shared" si="28"/>
        <v>12.216969696969699</v>
      </c>
      <c r="S96" s="208">
        <f t="shared" si="28"/>
        <v>13.495789473684212</v>
      </c>
      <c r="T96" s="208">
        <f t="shared" si="28"/>
        <v>12.060975609756097</v>
      </c>
      <c r="U96" s="208">
        <f t="shared" si="26"/>
        <v>49.097272727272731</v>
      </c>
      <c r="V96" s="198">
        <f t="shared" si="29"/>
        <v>18.614201501536549</v>
      </c>
      <c r="W96" s="180" t="str">
        <f t="shared" si="30"/>
        <v>rising</v>
      </c>
      <c r="X96" s="180" t="str">
        <f t="shared" si="31"/>
        <v>rising</v>
      </c>
      <c r="Y96" s="180" t="str">
        <f t="shared" si="32"/>
        <v>falling</v>
      </c>
      <c r="Z96" s="180" t="str">
        <f t="shared" si="33"/>
        <v>rising</v>
      </c>
      <c r="AA96" s="180" t="str">
        <f t="shared" si="34"/>
        <v>falling</v>
      </c>
      <c r="AB96" s="180" t="str">
        <f t="shared" si="35"/>
        <v>rising</v>
      </c>
    </row>
    <row r="97" spans="1:28" ht="15" customHeight="1" x14ac:dyDescent="0.25">
      <c r="A97" s="171" t="s">
        <v>657</v>
      </c>
      <c r="B97" s="171" t="s">
        <v>966</v>
      </c>
      <c r="C97" s="171" t="s">
        <v>967</v>
      </c>
      <c r="D97" s="212" t="s">
        <v>968</v>
      </c>
      <c r="E97" s="211" t="s">
        <v>12</v>
      </c>
      <c r="F97" s="211">
        <v>1</v>
      </c>
      <c r="G97" s="222">
        <f t="shared" si="36"/>
        <v>6594.81</v>
      </c>
      <c r="H97" s="222">
        <f t="shared" si="37"/>
        <v>6251.72</v>
      </c>
      <c r="I97" s="222">
        <f t="shared" si="38"/>
        <v>10612.68</v>
      </c>
      <c r="J97" s="222">
        <f t="shared" si="39"/>
        <v>10185.799999999999</v>
      </c>
      <c r="K97" s="233">
        <v>10887.07</v>
      </c>
      <c r="L97" s="241">
        <f t="shared" si="40"/>
        <v>11687</v>
      </c>
      <c r="M97" s="241">
        <f t="shared" si="41"/>
        <v>10629</v>
      </c>
      <c r="N97" s="241">
        <f t="shared" si="42"/>
        <v>10021</v>
      </c>
      <c r="O97" s="241">
        <f t="shared" si="43"/>
        <v>14537</v>
      </c>
      <c r="P97" s="245">
        <v>20734</v>
      </c>
      <c r="Q97" s="208">
        <f t="shared" si="28"/>
        <v>0.56428595875759391</v>
      </c>
      <c r="R97" s="208">
        <f t="shared" si="28"/>
        <v>0.58817574560165586</v>
      </c>
      <c r="S97" s="208">
        <f t="shared" si="28"/>
        <v>1.0590440075840735</v>
      </c>
      <c r="T97" s="208">
        <f t="shared" si="28"/>
        <v>0.70068102084336514</v>
      </c>
      <c r="U97" s="208">
        <f t="shared" si="26"/>
        <v>0.52508295553197648</v>
      </c>
      <c r="V97" s="198">
        <f t="shared" si="29"/>
        <v>0.68745393766373297</v>
      </c>
      <c r="W97" s="180" t="str">
        <f t="shared" si="30"/>
        <v>falling</v>
      </c>
      <c r="X97" s="180" t="str">
        <f t="shared" si="31"/>
        <v>rising</v>
      </c>
      <c r="Y97" s="180" t="str">
        <f t="shared" si="32"/>
        <v>rising</v>
      </c>
      <c r="Z97" s="180" t="str">
        <f t="shared" si="33"/>
        <v>rising</v>
      </c>
      <c r="AA97" s="180" t="str">
        <f t="shared" si="34"/>
        <v>falling</v>
      </c>
      <c r="AB97" s="180" t="str">
        <f t="shared" si="35"/>
        <v>falling</v>
      </c>
    </row>
    <row r="98" spans="1:28" ht="15" customHeight="1" x14ac:dyDescent="0.25">
      <c r="A98" s="171" t="s">
        <v>661</v>
      </c>
      <c r="B98" s="171" t="s">
        <v>969</v>
      </c>
      <c r="C98" s="171" t="s">
        <v>970</v>
      </c>
      <c r="D98" s="212" t="s">
        <v>971</v>
      </c>
      <c r="E98" s="211" t="s">
        <v>12</v>
      </c>
      <c r="F98" s="211">
        <v>1</v>
      </c>
      <c r="G98" s="222">
        <f t="shared" si="36"/>
        <v>603.61</v>
      </c>
      <c r="H98" s="222">
        <f t="shared" si="37"/>
        <v>635.4</v>
      </c>
      <c r="I98" s="222">
        <f t="shared" si="38"/>
        <v>814.96</v>
      </c>
      <c r="J98" s="222">
        <f t="shared" si="39"/>
        <v>775.78</v>
      </c>
      <c r="K98" s="233">
        <v>815.11</v>
      </c>
      <c r="L98" s="241">
        <f t="shared" si="40"/>
        <v>62</v>
      </c>
      <c r="M98" s="241">
        <f t="shared" si="41"/>
        <v>45</v>
      </c>
      <c r="N98" s="241">
        <f t="shared" si="42"/>
        <v>52</v>
      </c>
      <c r="O98" s="241">
        <f t="shared" si="43"/>
        <v>65</v>
      </c>
      <c r="P98" s="175">
        <v>66</v>
      </c>
      <c r="Q98" s="208">
        <f t="shared" si="28"/>
        <v>9.7356451612903232</v>
      </c>
      <c r="R98" s="208">
        <f t="shared" si="28"/>
        <v>14.12</v>
      </c>
      <c r="S98" s="208">
        <f t="shared" si="28"/>
        <v>15.672307692307694</v>
      </c>
      <c r="T98" s="208">
        <f t="shared" si="28"/>
        <v>11.935076923076922</v>
      </c>
      <c r="U98" s="208">
        <f t="shared" si="26"/>
        <v>12.350151515151515</v>
      </c>
      <c r="V98" s="198">
        <f t="shared" si="29"/>
        <v>12.762636258365291</v>
      </c>
      <c r="W98" s="180" t="str">
        <f t="shared" si="30"/>
        <v>rising</v>
      </c>
      <c r="X98" s="180" t="str">
        <f t="shared" si="31"/>
        <v>rising</v>
      </c>
      <c r="Y98" s="180" t="str">
        <f t="shared" si="32"/>
        <v>rising</v>
      </c>
      <c r="Z98" s="180" t="str">
        <f t="shared" si="33"/>
        <v>rising</v>
      </c>
      <c r="AA98" s="180" t="str">
        <f t="shared" si="34"/>
        <v>falling</v>
      </c>
      <c r="AB98" s="180" t="str">
        <f t="shared" si="35"/>
        <v>rising</v>
      </c>
    </row>
    <row r="99" spans="1:28" ht="15" customHeight="1" x14ac:dyDescent="0.25">
      <c r="A99" s="171" t="s">
        <v>972</v>
      </c>
      <c r="B99" s="171"/>
      <c r="C99" s="171"/>
      <c r="D99" s="212" t="s">
        <v>971</v>
      </c>
      <c r="E99" s="211" t="s">
        <v>12</v>
      </c>
      <c r="F99" s="211"/>
      <c r="G99" s="222"/>
      <c r="H99" s="222"/>
      <c r="I99" s="222"/>
      <c r="J99" s="222"/>
      <c r="K99" s="233">
        <v>674.7</v>
      </c>
      <c r="L99" s="241"/>
      <c r="M99" s="241"/>
      <c r="N99" s="241"/>
      <c r="O99" s="241"/>
      <c r="P99" s="175">
        <v>50</v>
      </c>
      <c r="Q99" s="208"/>
      <c r="R99" s="208"/>
      <c r="S99" s="208"/>
      <c r="T99" s="208"/>
      <c r="U99" s="208">
        <f t="shared" si="26"/>
        <v>13.494000000000002</v>
      </c>
      <c r="V99" s="198">
        <f t="shared" si="29"/>
        <v>13.494000000000002</v>
      </c>
      <c r="W99" s="180" t="str">
        <f t="shared" si="30"/>
        <v>rising</v>
      </c>
      <c r="X99" s="180" t="str">
        <f t="shared" si="31"/>
        <v>rising</v>
      </c>
      <c r="Y99" s="180" t="str">
        <f t="shared" si="32"/>
        <v>rising</v>
      </c>
      <c r="Z99" s="180" t="str">
        <f t="shared" si="33"/>
        <v>falling</v>
      </c>
      <c r="AA99" s="180" t="str">
        <f t="shared" si="34"/>
        <v>falling</v>
      </c>
      <c r="AB99" s="180" t="str">
        <f t="shared" si="35"/>
        <v>rising</v>
      </c>
    </row>
    <row r="100" spans="1:28" ht="15" customHeight="1" x14ac:dyDescent="0.25">
      <c r="A100" s="171" t="s">
        <v>664</v>
      </c>
      <c r="B100" s="171" t="s">
        <v>973</v>
      </c>
      <c r="C100" s="171" t="s">
        <v>974</v>
      </c>
      <c r="D100" s="212" t="s">
        <v>971</v>
      </c>
      <c r="E100" s="211" t="s">
        <v>12</v>
      </c>
      <c r="F100" s="211">
        <v>1</v>
      </c>
      <c r="G100" s="222">
        <f>VLOOKUP(A100, Science2018, 7, FALSE)</f>
        <v>663.9</v>
      </c>
      <c r="H100" s="222">
        <f>VLOOKUP(A100, Science2018, 8, FALSE)</f>
        <v>699.19</v>
      </c>
      <c r="I100" s="222">
        <f t="shared" ref="I100:I106" si="44">VLOOKUP(A100, Science2018, 9, FALSE)</f>
        <v>896.94</v>
      </c>
      <c r="J100" s="222">
        <f t="shared" ref="J100:J106" si="45">VLOOKUP(A100, Science2018, 10, FALSE)</f>
        <v>853.81</v>
      </c>
      <c r="K100" s="233">
        <v>934.5</v>
      </c>
      <c r="L100" s="241">
        <f>VLOOKUP(A100, Science2018, 12, FALSE)</f>
        <v>95</v>
      </c>
      <c r="M100" s="241">
        <f>VLOOKUP(A100, Science2018, 13, FALSE)</f>
        <v>84</v>
      </c>
      <c r="N100" s="241">
        <f>VLOOKUP(A100, Science2018, 14, FALSE)</f>
        <v>76</v>
      </c>
      <c r="O100" s="241">
        <f t="shared" ref="O100:O106" si="46">VLOOKUP(A100, Science2018, 15, FALSE)</f>
        <v>79</v>
      </c>
      <c r="P100" s="175">
        <v>92</v>
      </c>
      <c r="Q100" s="208">
        <f t="shared" si="28"/>
        <v>6.9884210526315789</v>
      </c>
      <c r="R100" s="208">
        <f t="shared" si="28"/>
        <v>8.3236904761904764</v>
      </c>
      <c r="S100" s="208">
        <f t="shared" si="28"/>
        <v>11.801842105263159</v>
      </c>
      <c r="T100" s="208">
        <f t="shared" si="28"/>
        <v>10.807721518987341</v>
      </c>
      <c r="U100" s="208">
        <f t="shared" si="26"/>
        <v>10.157608695652174</v>
      </c>
      <c r="V100" s="198">
        <f t="shared" si="29"/>
        <v>9.615856769744946</v>
      </c>
      <c r="W100" s="180" t="str">
        <f t="shared" si="30"/>
        <v>falling</v>
      </c>
      <c r="X100" s="180" t="str">
        <f t="shared" si="31"/>
        <v>rising</v>
      </c>
      <c r="Y100" s="180" t="str">
        <f t="shared" si="32"/>
        <v>rising</v>
      </c>
      <c r="Z100" s="180" t="str">
        <f t="shared" si="33"/>
        <v>rising</v>
      </c>
      <c r="AA100" s="180" t="str">
        <f t="shared" si="34"/>
        <v>falling</v>
      </c>
      <c r="AB100" s="180" t="str">
        <f t="shared" si="35"/>
        <v>falling</v>
      </c>
    </row>
    <row r="101" spans="1:28" ht="15" customHeight="1" x14ac:dyDescent="0.25">
      <c r="A101" s="171" t="s">
        <v>666</v>
      </c>
      <c r="B101" s="171" t="s">
        <v>975</v>
      </c>
      <c r="C101" s="171" t="s">
        <v>976</v>
      </c>
      <c r="D101" s="212" t="s">
        <v>971</v>
      </c>
      <c r="E101" s="211" t="s">
        <v>12</v>
      </c>
      <c r="F101" s="211">
        <v>1</v>
      </c>
      <c r="G101" s="222">
        <f>VLOOKUP(A101, Science2018, 7, FALSE)</f>
        <v>739.66</v>
      </c>
      <c r="H101" s="222">
        <f>VLOOKUP(A101, Science2018, 8, FALSE)</f>
        <v>778.5</v>
      </c>
      <c r="I101" s="222">
        <f t="shared" si="44"/>
        <v>998.95</v>
      </c>
      <c r="J101" s="222">
        <f t="shared" si="45"/>
        <v>950.89</v>
      </c>
      <c r="K101" s="236">
        <v>1040.44</v>
      </c>
      <c r="L101" s="241">
        <f>VLOOKUP(A101, Science2018, 12, FALSE)</f>
        <v>79</v>
      </c>
      <c r="M101" s="241">
        <f>VLOOKUP(A101, Science2018, 13, FALSE)</f>
        <v>106</v>
      </c>
      <c r="N101" s="241">
        <f>VLOOKUP(A101, Science2018, 14, FALSE)</f>
        <v>57</v>
      </c>
      <c r="O101" s="241">
        <f t="shared" si="46"/>
        <v>114</v>
      </c>
      <c r="P101" s="175">
        <v>192</v>
      </c>
      <c r="Q101" s="208">
        <f t="shared" si="28"/>
        <v>9.3627848101265823</v>
      </c>
      <c r="R101" s="208">
        <f t="shared" si="28"/>
        <v>7.3443396226415096</v>
      </c>
      <c r="S101" s="208">
        <f t="shared" si="28"/>
        <v>17.525438596491227</v>
      </c>
      <c r="T101" s="208">
        <f t="shared" si="28"/>
        <v>8.3411403508771933</v>
      </c>
      <c r="U101" s="208">
        <f t="shared" si="26"/>
        <v>5.4189583333333333</v>
      </c>
      <c r="V101" s="198">
        <f t="shared" si="29"/>
        <v>9.5985323426939679</v>
      </c>
      <c r="W101" s="180" t="str">
        <f t="shared" si="30"/>
        <v>falling</v>
      </c>
      <c r="X101" s="180" t="str">
        <f t="shared" si="31"/>
        <v>rising</v>
      </c>
      <c r="Y101" s="180" t="str">
        <f t="shared" si="32"/>
        <v>rising</v>
      </c>
      <c r="Z101" s="180" t="str">
        <f t="shared" si="33"/>
        <v>rising</v>
      </c>
      <c r="AA101" s="180" t="str">
        <f t="shared" si="34"/>
        <v>falling</v>
      </c>
      <c r="AB101" s="180" t="str">
        <f t="shared" si="35"/>
        <v>falling</v>
      </c>
    </row>
    <row r="102" spans="1:28" ht="15" customHeight="1" x14ac:dyDescent="0.25">
      <c r="A102" s="171" t="s">
        <v>668</v>
      </c>
      <c r="B102" s="171" t="s">
        <v>977</v>
      </c>
      <c r="C102" s="171" t="s">
        <v>978</v>
      </c>
      <c r="D102" s="212" t="s">
        <v>971</v>
      </c>
      <c r="E102" s="211" t="s">
        <v>12</v>
      </c>
      <c r="F102" s="211">
        <v>1</v>
      </c>
      <c r="G102" s="222">
        <f>VLOOKUP(A102, Science2018, 7, FALSE)</f>
        <v>366.58</v>
      </c>
      <c r="H102" s="222">
        <f>VLOOKUP(A102, Science2018, 8, FALSE)</f>
        <v>385.98</v>
      </c>
      <c r="I102" s="222">
        <f t="shared" si="44"/>
        <v>494.96</v>
      </c>
      <c r="J102" s="222">
        <f t="shared" si="45"/>
        <v>470.9</v>
      </c>
      <c r="K102" s="233">
        <v>515.48</v>
      </c>
      <c r="L102" s="241">
        <f>VLOOKUP(A102, Science2018, 12, FALSE)</f>
        <v>44</v>
      </c>
      <c r="M102" s="241">
        <f>VLOOKUP(A102, Science2018, 13, FALSE)</f>
        <v>185</v>
      </c>
      <c r="N102" s="241">
        <f>VLOOKUP(A102, Science2018, 14, FALSE)</f>
        <v>86</v>
      </c>
      <c r="O102" s="241">
        <f t="shared" si="46"/>
        <v>120</v>
      </c>
      <c r="P102" s="175">
        <v>114</v>
      </c>
      <c r="Q102" s="208">
        <f t="shared" si="28"/>
        <v>8.3313636363636352</v>
      </c>
      <c r="R102" s="208">
        <f t="shared" si="28"/>
        <v>2.0863783783783787</v>
      </c>
      <c r="S102" s="208">
        <f t="shared" si="28"/>
        <v>5.7553488372093025</v>
      </c>
      <c r="T102" s="208">
        <f t="shared" si="28"/>
        <v>3.9241666666666664</v>
      </c>
      <c r="U102" s="208">
        <f t="shared" si="26"/>
        <v>4.5217543859649121</v>
      </c>
      <c r="V102" s="198">
        <f t="shared" si="29"/>
        <v>4.9238023809165785</v>
      </c>
      <c r="W102" s="180" t="str">
        <f t="shared" si="30"/>
        <v>falling</v>
      </c>
      <c r="X102" s="180" t="str">
        <f t="shared" si="31"/>
        <v>rising</v>
      </c>
      <c r="Y102" s="180" t="str">
        <f t="shared" si="32"/>
        <v>falling</v>
      </c>
      <c r="Z102" s="180" t="str">
        <f t="shared" si="33"/>
        <v>rising</v>
      </c>
      <c r="AA102" s="180" t="str">
        <f t="shared" si="34"/>
        <v>falling</v>
      </c>
      <c r="AB102" s="180" t="str">
        <f t="shared" si="35"/>
        <v>rising</v>
      </c>
    </row>
    <row r="103" spans="1:28" ht="15" customHeight="1" x14ac:dyDescent="0.25">
      <c r="A103" s="171" t="s">
        <v>763</v>
      </c>
      <c r="B103" s="171" t="s">
        <v>979</v>
      </c>
      <c r="C103" s="171" t="s">
        <v>979</v>
      </c>
      <c r="D103" s="212" t="s">
        <v>980</v>
      </c>
      <c r="E103" s="211" t="s">
        <v>12</v>
      </c>
      <c r="F103" s="211">
        <v>1</v>
      </c>
      <c r="G103" s="222"/>
      <c r="H103" s="222"/>
      <c r="I103" s="222">
        <f t="shared" si="44"/>
        <v>234.77</v>
      </c>
      <c r="J103" s="222">
        <f t="shared" si="45"/>
        <v>247.2</v>
      </c>
      <c r="K103" s="233">
        <v>257.33999999999997</v>
      </c>
      <c r="L103" s="241"/>
      <c r="M103" s="241"/>
      <c r="N103" s="241">
        <v>54</v>
      </c>
      <c r="O103" s="241">
        <f t="shared" si="46"/>
        <v>114</v>
      </c>
      <c r="P103" s="248">
        <v>27</v>
      </c>
      <c r="Q103" s="208"/>
      <c r="R103" s="208"/>
      <c r="S103" s="208">
        <f t="shared" si="28"/>
        <v>4.3475925925925925</v>
      </c>
      <c r="T103" s="208">
        <f t="shared" si="28"/>
        <v>2.168421052631579</v>
      </c>
      <c r="U103" s="208">
        <f t="shared" si="26"/>
        <v>9.5311111111111106</v>
      </c>
      <c r="V103" s="198">
        <f t="shared" si="29"/>
        <v>5.3490415854450939</v>
      </c>
      <c r="W103" s="180" t="str">
        <f t="shared" si="30"/>
        <v>rising</v>
      </c>
      <c r="X103" s="180" t="str">
        <f t="shared" si="31"/>
        <v>rising</v>
      </c>
      <c r="Y103" s="180" t="str">
        <f t="shared" si="32"/>
        <v>falling</v>
      </c>
      <c r="Z103" s="180" t="str">
        <f t="shared" si="33"/>
        <v>rising</v>
      </c>
      <c r="AA103" s="180" t="str">
        <f t="shared" si="34"/>
        <v>falling</v>
      </c>
      <c r="AB103" s="180" t="str">
        <f t="shared" si="35"/>
        <v>rising</v>
      </c>
    </row>
    <row r="104" spans="1:28" ht="15" customHeight="1" x14ac:dyDescent="0.25">
      <c r="A104" s="171" t="s">
        <v>682</v>
      </c>
      <c r="B104" s="171" t="s">
        <v>981</v>
      </c>
      <c r="C104" s="171" t="s">
        <v>982</v>
      </c>
      <c r="D104" s="212" t="s">
        <v>687</v>
      </c>
      <c r="E104" s="211" t="s">
        <v>12</v>
      </c>
      <c r="F104" s="211">
        <v>1</v>
      </c>
      <c r="G104" s="222">
        <f>VLOOKUP(A104, Science2018, 7, FALSE)</f>
        <v>1827.56</v>
      </c>
      <c r="H104" s="222">
        <f>VLOOKUP(A104, Science2018, 8, FALSE)</f>
        <v>2195.34</v>
      </c>
      <c r="I104" s="222">
        <f t="shared" si="44"/>
        <v>2538.4899999999998</v>
      </c>
      <c r="J104" s="222">
        <f t="shared" si="45"/>
        <v>2624.42</v>
      </c>
      <c r="K104" s="233">
        <v>2761.75</v>
      </c>
      <c r="L104" s="241">
        <f>VLOOKUP(A104, Science2018, 12, FALSE)</f>
        <v>814</v>
      </c>
      <c r="M104" s="241">
        <f>VLOOKUP(A104, Science2018, 13, FALSE)</f>
        <v>867</v>
      </c>
      <c r="N104" s="241">
        <f>VLOOKUP(A104, Science2018, 14, FALSE)</f>
        <v>982</v>
      </c>
      <c r="O104" s="241">
        <f t="shared" si="46"/>
        <v>673</v>
      </c>
      <c r="P104" s="175">
        <v>708</v>
      </c>
      <c r="Q104" s="208">
        <f t="shared" si="28"/>
        <v>2.245159705159705</v>
      </c>
      <c r="R104" s="208">
        <f t="shared" si="28"/>
        <v>2.5321107266435989</v>
      </c>
      <c r="S104" s="208">
        <f t="shared" si="28"/>
        <v>2.5850203665987777</v>
      </c>
      <c r="T104" s="208">
        <f t="shared" si="28"/>
        <v>3.8995839524517089</v>
      </c>
      <c r="U104" s="208">
        <f t="shared" si="26"/>
        <v>3.900776836158192</v>
      </c>
      <c r="V104" s="198">
        <f t="shared" si="29"/>
        <v>3.0325303174023963</v>
      </c>
      <c r="W104" s="180" t="str">
        <f t="shared" si="30"/>
        <v>rising</v>
      </c>
      <c r="X104" s="180" t="str">
        <f t="shared" si="31"/>
        <v>falling</v>
      </c>
      <c r="Y104" s="180" t="str">
        <f t="shared" si="32"/>
        <v>rising</v>
      </c>
      <c r="Z104" s="180" t="str">
        <f t="shared" si="33"/>
        <v>rising</v>
      </c>
      <c r="AA104" s="180" t="str">
        <f t="shared" si="34"/>
        <v>rising</v>
      </c>
      <c r="AB104" s="180" t="str">
        <f t="shared" si="35"/>
        <v>rising</v>
      </c>
    </row>
    <row r="105" spans="1:28" ht="15" customHeight="1" x14ac:dyDescent="0.25">
      <c r="A105" s="171" t="s">
        <v>685</v>
      </c>
      <c r="B105" s="171" t="s">
        <v>983</v>
      </c>
      <c r="C105" s="171" t="s">
        <v>984</v>
      </c>
      <c r="D105" s="212" t="s">
        <v>687</v>
      </c>
      <c r="E105" s="211" t="s">
        <v>12</v>
      </c>
      <c r="F105" s="211">
        <v>1</v>
      </c>
      <c r="G105" s="222">
        <f>VLOOKUP(A105, Science2018, 7, FALSE)</f>
        <v>2710.62</v>
      </c>
      <c r="H105" s="222">
        <f>VLOOKUP(A105, Science2018, 8, FALSE)</f>
        <v>3256.31</v>
      </c>
      <c r="I105" s="222">
        <f t="shared" si="44"/>
        <v>3801.92</v>
      </c>
      <c r="J105" s="222">
        <f t="shared" si="45"/>
        <v>3929.17</v>
      </c>
      <c r="K105" s="236">
        <v>4134.58</v>
      </c>
      <c r="L105" s="241">
        <f>VLOOKUP(A105, Science2018, 12, FALSE)</f>
        <v>427</v>
      </c>
      <c r="M105" s="241">
        <f>VLOOKUP(A105, Science2018, 13, FALSE)</f>
        <v>868</v>
      </c>
      <c r="N105" s="241">
        <f>VLOOKUP(A105, Science2018, 14, FALSE)</f>
        <v>970</v>
      </c>
      <c r="O105" s="241">
        <f t="shared" si="46"/>
        <v>722</v>
      </c>
      <c r="P105" s="175">
        <v>716</v>
      </c>
      <c r="Q105" s="208">
        <f t="shared" si="28"/>
        <v>6.3480562060889927</v>
      </c>
      <c r="R105" s="208">
        <f t="shared" si="28"/>
        <v>3.7515092165898616</v>
      </c>
      <c r="S105" s="208">
        <f t="shared" si="28"/>
        <v>3.9195051546391753</v>
      </c>
      <c r="T105" s="208">
        <f t="shared" si="28"/>
        <v>5.4420637119113575</v>
      </c>
      <c r="U105" s="208">
        <f t="shared" si="26"/>
        <v>5.7745530726256984</v>
      </c>
      <c r="V105" s="198">
        <f t="shared" si="29"/>
        <v>5.0471374723710172</v>
      </c>
      <c r="W105" s="180" t="str">
        <f t="shared" si="30"/>
        <v>rising</v>
      </c>
      <c r="X105" s="180" t="str">
        <f t="shared" si="31"/>
        <v>falling</v>
      </c>
      <c r="Y105" s="180" t="str">
        <f t="shared" si="32"/>
        <v>falling</v>
      </c>
      <c r="Z105" s="180" t="str">
        <f t="shared" si="33"/>
        <v>rising</v>
      </c>
      <c r="AA105" s="180" t="str">
        <f t="shared" si="34"/>
        <v>rising</v>
      </c>
      <c r="AB105" s="180" t="str">
        <f t="shared" si="35"/>
        <v>rising</v>
      </c>
    </row>
    <row r="106" spans="1:28" ht="15" customHeight="1" x14ac:dyDescent="0.25">
      <c r="A106" s="171" t="s">
        <v>698</v>
      </c>
      <c r="B106" s="171" t="s">
        <v>985</v>
      </c>
      <c r="C106" s="171" t="s">
        <v>986</v>
      </c>
      <c r="D106" s="212" t="s">
        <v>901</v>
      </c>
      <c r="E106" s="211" t="s">
        <v>12</v>
      </c>
      <c r="F106" s="211">
        <v>1</v>
      </c>
      <c r="G106" s="222">
        <f>VLOOKUP(A106, Science2018, 7, FALSE)</f>
        <v>1746.76</v>
      </c>
      <c r="H106" s="222">
        <f>VLOOKUP(A106, Science2018, 8, FALSE)</f>
        <v>1759.3300000000002</v>
      </c>
      <c r="I106" s="222">
        <f t="shared" si="44"/>
        <v>2315.88</v>
      </c>
      <c r="J106" s="222">
        <f t="shared" si="45"/>
        <v>2185.7800000000002</v>
      </c>
      <c r="K106" s="236">
        <v>2375.02</v>
      </c>
      <c r="L106" s="241">
        <f>VLOOKUP(A106, Science2018, 12, FALSE)</f>
        <v>47</v>
      </c>
      <c r="M106" s="241">
        <f>VLOOKUP(A106, Science2018, 13, FALSE)</f>
        <v>107</v>
      </c>
      <c r="N106" s="241">
        <f>VLOOKUP(A106, Science2018, 14, FALSE)</f>
        <v>99</v>
      </c>
      <c r="O106" s="241">
        <f t="shared" si="46"/>
        <v>35</v>
      </c>
      <c r="P106" s="175">
        <v>96</v>
      </c>
      <c r="Q106" s="208">
        <f t="shared" si="28"/>
        <v>37.16510638297872</v>
      </c>
      <c r="R106" s="208">
        <f t="shared" si="28"/>
        <v>16.442336448598134</v>
      </c>
      <c r="S106" s="208">
        <f t="shared" si="28"/>
        <v>23.392727272727274</v>
      </c>
      <c r="T106" s="208">
        <f t="shared" si="28"/>
        <v>62.450857142857146</v>
      </c>
      <c r="U106" s="208">
        <f t="shared" si="26"/>
        <v>24.739791666666665</v>
      </c>
      <c r="V106" s="198">
        <f t="shared" si="29"/>
        <v>32.838163782765591</v>
      </c>
      <c r="W106" s="180" t="str">
        <f t="shared" si="30"/>
        <v>falling</v>
      </c>
      <c r="X106" s="180" t="str">
        <f t="shared" si="31"/>
        <v>falling</v>
      </c>
      <c r="Y106" s="180" t="str">
        <f t="shared" si="32"/>
        <v>rising</v>
      </c>
      <c r="Z106" s="180" t="str">
        <f t="shared" si="33"/>
        <v>rising</v>
      </c>
      <c r="AA106" s="180" t="str">
        <f t="shared" si="34"/>
        <v>rising</v>
      </c>
      <c r="AB106" s="180" t="str">
        <f t="shared" si="35"/>
        <v>falling</v>
      </c>
    </row>
    <row r="109" spans="1:28" ht="39.75" customHeight="1" x14ac:dyDescent="0.25">
      <c r="A109" s="228" t="s">
        <v>996</v>
      </c>
    </row>
    <row r="110" spans="1:28" ht="15" customHeight="1" x14ac:dyDescent="0.25">
      <c r="A110" s="215"/>
    </row>
    <row r="111" spans="1:28" ht="15" customHeight="1" x14ac:dyDescent="0.25">
      <c r="A111" s="229" t="s">
        <v>997</v>
      </c>
    </row>
    <row r="112" spans="1:28" ht="15" customHeight="1" x14ac:dyDescent="0.25">
      <c r="A112" s="230" t="s">
        <v>998</v>
      </c>
    </row>
    <row r="113" spans="1:1" ht="15" customHeight="1" x14ac:dyDescent="0.25">
      <c r="A113" s="231" t="s">
        <v>999</v>
      </c>
    </row>
    <row r="114" spans="1:1" ht="15" customHeight="1" x14ac:dyDescent="0.25">
      <c r="A114" s="180" t="s">
        <v>1000</v>
      </c>
    </row>
    <row r="115" spans="1:1" ht="15" customHeight="1" x14ac:dyDescent="0.25">
      <c r="A115" s="180" t="s">
        <v>1001</v>
      </c>
    </row>
  </sheetData>
  <sortState xmlns:xlrd2="http://schemas.microsoft.com/office/spreadsheetml/2017/richdata2" ref="A11:P106">
    <sortCondition ref="A10"/>
  </sortState>
  <conditionalFormatting sqref="V1">
    <cfRule type="cellIs" dxfId="76" priority="16" operator="greaterThan">
      <formula>50</formula>
    </cfRule>
    <cfRule type="top10" dxfId="75" priority="17" percent="1" rank="10"/>
  </conditionalFormatting>
  <conditionalFormatting sqref="W1:Y1">
    <cfRule type="containsText" dxfId="74" priority="14" operator="containsText" text="rising">
      <formula>NOT(ISERROR(SEARCH("rising",W1)))</formula>
    </cfRule>
    <cfRule type="containsText" dxfId="73" priority="15" operator="containsText" text="falling">
      <formula>NOT(ISERROR(SEARCH("falling",W1)))</formula>
    </cfRule>
  </conditionalFormatting>
  <conditionalFormatting sqref="Z1:AB1">
    <cfRule type="containsText" dxfId="72" priority="12" operator="containsText" text="falling">
      <formula>NOT(ISERROR(SEARCH("falling",Z1)))</formula>
    </cfRule>
    <cfRule type="containsText" dxfId="71" priority="13" operator="containsText" text="rising">
      <formula>NOT(ISERROR(SEARCH("rising",Z1)))</formula>
    </cfRule>
  </conditionalFormatting>
  <conditionalFormatting sqref="A109:A110">
    <cfRule type="containsText" dxfId="70" priority="10" operator="containsText" text="falling">
      <formula>NOT(ISERROR(SEARCH("falling",A109)))</formula>
    </cfRule>
    <cfRule type="containsText" dxfId="69" priority="11" operator="containsText" text="rising">
      <formula>NOT(ISERROR(SEARCH("rising",A109)))</formula>
    </cfRule>
  </conditionalFormatting>
  <conditionalFormatting sqref="A112">
    <cfRule type="top10" dxfId="68" priority="9" percent="1" rank="10"/>
  </conditionalFormatting>
  <conditionalFormatting sqref="V1:V1048576">
    <cfRule type="cellIs" dxfId="67" priority="6" operator="greaterThan">
      <formula>50</formula>
    </cfRule>
    <cfRule type="top10" dxfId="66" priority="7" percent="1" rank="10"/>
  </conditionalFormatting>
  <conditionalFormatting sqref="W1:Y1048576">
    <cfRule type="containsText" dxfId="65" priority="4" operator="containsText" text="falling">
      <formula>NOT(ISERROR(SEARCH("falling",W1)))</formula>
    </cfRule>
    <cfRule type="containsText" dxfId="64" priority="5" operator="containsText" text="rising">
      <formula>NOT(ISERROR(SEARCH("rising",W1)))</formula>
    </cfRule>
  </conditionalFormatting>
  <conditionalFormatting sqref="Z1:AB1048576">
    <cfRule type="containsText" dxfId="63" priority="2" operator="containsText" text="rising">
      <formula>NOT(ISERROR(SEARCH("rising",Z1)))</formula>
    </cfRule>
    <cfRule type="containsText" dxfId="62" priority="3" operator="containsText" text="falling">
      <formula>NOT(ISERROR(SEARCH("falling",Z1)))</formula>
    </cfRule>
  </conditionalFormatting>
  <conditionalFormatting sqref="L2:P106">
    <cfRule type="cellIs" dxfId="61" priority="1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26DB-E131-48FC-A2C0-C74BAB918F7A}">
  <dimension ref="A1:AC8"/>
  <sheetViews>
    <sheetView workbookViewId="0">
      <selection activeCell="F18" sqref="F18"/>
    </sheetView>
  </sheetViews>
  <sheetFormatPr defaultRowHeight="14.4" x14ac:dyDescent="0.3"/>
  <cols>
    <col min="1" max="1" width="15.6640625" customWidth="1"/>
    <col min="4" max="4" width="18.6640625" customWidth="1"/>
  </cols>
  <sheetData>
    <row r="1" spans="1:29" ht="36.6" x14ac:dyDescent="0.3">
      <c r="A1" s="167" t="s">
        <v>754</v>
      </c>
      <c r="B1" s="167" t="s">
        <v>784</v>
      </c>
      <c r="C1" s="168" t="s">
        <v>785</v>
      </c>
      <c r="D1" s="167" t="s">
        <v>2</v>
      </c>
      <c r="E1" s="167" t="s">
        <v>5</v>
      </c>
      <c r="F1" s="167" t="s">
        <v>6</v>
      </c>
      <c r="G1" s="223" t="s">
        <v>987</v>
      </c>
      <c r="H1" s="223" t="s">
        <v>988</v>
      </c>
      <c r="I1" s="223" t="s">
        <v>768</v>
      </c>
      <c r="J1" s="223" t="s">
        <v>774</v>
      </c>
      <c r="K1" s="201" t="s">
        <v>786</v>
      </c>
      <c r="L1" s="240" t="s">
        <v>741</v>
      </c>
      <c r="M1" s="240" t="s">
        <v>749</v>
      </c>
      <c r="N1" s="240" t="s">
        <v>755</v>
      </c>
      <c r="O1" s="243" t="s">
        <v>775</v>
      </c>
      <c r="P1" s="244" t="s">
        <v>787</v>
      </c>
      <c r="Q1" s="225" t="s">
        <v>751</v>
      </c>
      <c r="R1" s="225" t="s">
        <v>752</v>
      </c>
      <c r="S1" s="225" t="s">
        <v>769</v>
      </c>
      <c r="T1" s="225" t="s">
        <v>781</v>
      </c>
      <c r="U1" s="226" t="s">
        <v>989</v>
      </c>
      <c r="V1" s="227" t="s">
        <v>753</v>
      </c>
      <c r="W1" s="170" t="s">
        <v>990</v>
      </c>
      <c r="X1" s="170" t="s">
        <v>991</v>
      </c>
      <c r="Y1" s="170" t="s">
        <v>992</v>
      </c>
      <c r="Z1" s="224" t="s">
        <v>993</v>
      </c>
      <c r="AA1" s="224" t="s">
        <v>994</v>
      </c>
      <c r="AB1" s="224" t="s">
        <v>995</v>
      </c>
      <c r="AC1" s="39"/>
    </row>
    <row r="2" spans="1:29" ht="36.6" x14ac:dyDescent="0.3">
      <c r="A2" s="171" t="s">
        <v>231</v>
      </c>
      <c r="B2" s="171" t="s">
        <v>849</v>
      </c>
      <c r="C2" s="213" t="s">
        <v>850</v>
      </c>
      <c r="D2" s="212" t="s">
        <v>851</v>
      </c>
      <c r="E2" s="217" t="s">
        <v>12</v>
      </c>
      <c r="F2" s="211">
        <v>3</v>
      </c>
      <c r="G2" s="222">
        <f t="shared" ref="G2:G3" si="0">VLOOKUP(A2, Science2018, 7, FALSE)</f>
        <v>2774.66</v>
      </c>
      <c r="H2" s="222">
        <f t="shared" ref="H2:H3" si="1">VLOOKUP(A2, Science2018, 8, FALSE)</f>
        <v>2969.11</v>
      </c>
      <c r="I2" s="222">
        <f t="shared" ref="I2:I3" si="2">VLOOKUP(A2, Science2018, 9, FALSE)</f>
        <v>3820.64</v>
      </c>
      <c r="J2" s="222">
        <f t="shared" ref="J2:J3" si="3">VLOOKUP(A2, Science2018, 10, FALSE)</f>
        <v>3683.18</v>
      </c>
      <c r="K2" s="222">
        <v>4047.43</v>
      </c>
      <c r="L2" s="241">
        <f t="shared" ref="L2" si="4">VLOOKUP(A2, Science2018, 12, FALSE)</f>
        <v>0</v>
      </c>
      <c r="M2" s="241">
        <f t="shared" ref="M2:M3" si="5">VLOOKUP(A2, Science2018, 13, FALSE)</f>
        <v>0</v>
      </c>
      <c r="N2" s="241">
        <f t="shared" ref="N2:N3" si="6">VLOOKUP(A2, Science2018, 14, FALSE)</f>
        <v>0</v>
      </c>
      <c r="O2" s="241">
        <f t="shared" ref="O2:O3" si="7">VLOOKUP(A2, Science2018, 15, FALSE)</f>
        <v>0</v>
      </c>
      <c r="P2" s="247">
        <v>262</v>
      </c>
      <c r="Q2" s="202">
        <v>2774.66</v>
      </c>
      <c r="R2" s="202">
        <v>2969.11</v>
      </c>
      <c r="S2" s="202">
        <v>3820.64</v>
      </c>
      <c r="T2" s="202">
        <v>3683.18</v>
      </c>
      <c r="U2" s="208">
        <f t="shared" ref="U2" si="8">K2/P2</f>
        <v>15.448206106870229</v>
      </c>
      <c r="V2" s="198">
        <f t="shared" ref="V2:V3" si="9">AVERAGE(Q2:U2)</f>
        <v>2652.6076412213743</v>
      </c>
      <c r="W2" s="180" t="str">
        <f t="shared" ref="W2:Y3" si="10">IF(M2&gt;N2,"falling","rising")</f>
        <v>rising</v>
      </c>
      <c r="X2" s="180" t="str">
        <f t="shared" si="10"/>
        <v>rising</v>
      </c>
      <c r="Y2" s="180" t="str">
        <f t="shared" si="10"/>
        <v>rising</v>
      </c>
      <c r="Z2" s="180" t="str">
        <f t="shared" ref="Z2:AB3" si="11">IF(R2&lt;S2, "rising", "falling")</f>
        <v>rising</v>
      </c>
      <c r="AA2" s="180" t="str">
        <f t="shared" si="11"/>
        <v>falling</v>
      </c>
      <c r="AB2" s="180" t="str">
        <f t="shared" si="11"/>
        <v>falling</v>
      </c>
    </row>
    <row r="3" spans="1:29" x14ac:dyDescent="0.3">
      <c r="A3" s="187" t="s">
        <v>254</v>
      </c>
      <c r="B3" s="187" t="s">
        <v>255</v>
      </c>
      <c r="C3" s="187" t="s">
        <v>856</v>
      </c>
      <c r="D3" s="187" t="s">
        <v>256</v>
      </c>
      <c r="E3" s="214" t="s">
        <v>12</v>
      </c>
      <c r="F3" s="214">
        <v>1</v>
      </c>
      <c r="G3" s="222">
        <f t="shared" si="0"/>
        <v>844.56</v>
      </c>
      <c r="H3" s="222">
        <f t="shared" si="1"/>
        <v>802.86</v>
      </c>
      <c r="I3" s="222">
        <f t="shared" si="2"/>
        <v>1040.48</v>
      </c>
      <c r="J3" s="222">
        <f t="shared" si="3"/>
        <v>1028.1500000000001</v>
      </c>
      <c r="K3" s="233">
        <v>1068.24</v>
      </c>
      <c r="L3" s="241">
        <v>1</v>
      </c>
      <c r="M3" s="241">
        <f t="shared" si="5"/>
        <v>16</v>
      </c>
      <c r="N3" s="241">
        <f t="shared" si="6"/>
        <v>41</v>
      </c>
      <c r="O3" s="241">
        <f t="shared" si="7"/>
        <v>39</v>
      </c>
      <c r="P3" s="175">
        <v>31</v>
      </c>
      <c r="Q3" s="208">
        <f t="shared" ref="Q3:U3" si="12">G3/L3</f>
        <v>844.56</v>
      </c>
      <c r="R3" s="208">
        <f t="shared" si="12"/>
        <v>50.178750000000001</v>
      </c>
      <c r="S3" s="208">
        <f t="shared" si="12"/>
        <v>25.377560975609757</v>
      </c>
      <c r="T3" s="208">
        <f t="shared" si="12"/>
        <v>26.362820512820516</v>
      </c>
      <c r="U3" s="208">
        <f t="shared" si="12"/>
        <v>34.459354838709679</v>
      </c>
      <c r="V3" s="198">
        <f t="shared" si="9"/>
        <v>196.18769726542797</v>
      </c>
      <c r="W3" s="180" t="str">
        <f t="shared" si="10"/>
        <v>rising</v>
      </c>
      <c r="X3" s="180" t="str">
        <f t="shared" si="10"/>
        <v>falling</v>
      </c>
      <c r="Y3" s="180" t="str">
        <f t="shared" si="10"/>
        <v>falling</v>
      </c>
      <c r="Z3" s="180" t="str">
        <f t="shared" si="11"/>
        <v>falling</v>
      </c>
      <c r="AA3" s="180" t="str">
        <f t="shared" si="11"/>
        <v>rising</v>
      </c>
      <c r="AB3" s="180" t="str">
        <f t="shared" si="11"/>
        <v>rising</v>
      </c>
    </row>
    <row r="4" spans="1:29" ht="24.6" x14ac:dyDescent="0.3">
      <c r="A4" s="171" t="s">
        <v>308</v>
      </c>
      <c r="B4" s="171" t="s">
        <v>863</v>
      </c>
      <c r="C4" s="171" t="s">
        <v>864</v>
      </c>
      <c r="D4" s="212" t="s">
        <v>865</v>
      </c>
      <c r="E4" s="211" t="s">
        <v>47</v>
      </c>
      <c r="F4" s="211">
        <v>1</v>
      </c>
      <c r="G4" s="222">
        <f>VLOOKUP(A4, Science2018, 7, FALSE)</f>
        <v>133.38999999999999</v>
      </c>
      <c r="H4" s="222">
        <f>VLOOKUP(A4, Science2018, 8, FALSE)</f>
        <v>135.75</v>
      </c>
      <c r="I4" s="222">
        <f>VLOOKUP(A4, Science2018, 9, FALSE)</f>
        <v>183.8</v>
      </c>
      <c r="J4" s="222">
        <f>VLOOKUP(A4, Science2018, 10, FALSE)</f>
        <v>167.34</v>
      </c>
      <c r="K4" s="233">
        <v>173.86</v>
      </c>
      <c r="L4" s="241">
        <f>VLOOKUP(A4, Science2018, 12, FALSE)</f>
        <v>0</v>
      </c>
      <c r="M4" s="241">
        <f>VLOOKUP(A4, Science2018, 13, FALSE)</f>
        <v>0</v>
      </c>
      <c r="N4" s="241">
        <f>VLOOKUP(A4, Science2018, 14, FALSE)</f>
        <v>0</v>
      </c>
      <c r="O4" s="241">
        <f>VLOOKUP(A4, Science2018, 15, FALSE)</f>
        <v>0</v>
      </c>
      <c r="P4" s="175">
        <v>0</v>
      </c>
      <c r="Q4" s="208">
        <v>133.38999999999999</v>
      </c>
      <c r="R4" s="208">
        <v>135.75</v>
      </c>
      <c r="S4" s="208">
        <v>183.8</v>
      </c>
      <c r="T4" s="208">
        <v>167.34</v>
      </c>
      <c r="U4" s="208">
        <v>173.86</v>
      </c>
      <c r="V4" s="198">
        <f>AVERAGE(Q4:U4)</f>
        <v>158.828</v>
      </c>
      <c r="W4" s="180" t="str">
        <f>IF(M4&gt;N4,"falling","rising")</f>
        <v>rising</v>
      </c>
      <c r="X4" s="180" t="str">
        <f>IF(N4&gt;O4,"falling","rising")</f>
        <v>rising</v>
      </c>
      <c r="Y4" s="180" t="str">
        <f>IF(O4&gt;P4,"falling","rising")</f>
        <v>rising</v>
      </c>
      <c r="Z4" s="180" t="str">
        <f>IF(R4&lt;S4, "rising", "falling")</f>
        <v>rising</v>
      </c>
      <c r="AA4" s="180" t="str">
        <f>IF(S4&lt;T4, "rising", "falling")</f>
        <v>falling</v>
      </c>
      <c r="AB4" s="180" t="str">
        <f>IF(T4&lt;U4, "rising", "falling")</f>
        <v>rising</v>
      </c>
    </row>
    <row r="5" spans="1:29" x14ac:dyDescent="0.3">
      <c r="A5" s="195" t="s">
        <v>531</v>
      </c>
      <c r="B5" s="195" t="s">
        <v>897</v>
      </c>
      <c r="C5" s="195" t="s">
        <v>898</v>
      </c>
      <c r="D5" s="187" t="s">
        <v>533</v>
      </c>
      <c r="E5" s="214" t="s">
        <v>12</v>
      </c>
      <c r="F5" s="214">
        <v>1</v>
      </c>
      <c r="G5" s="222">
        <f t="shared" ref="G5:G7" si="13">VLOOKUP(A5, Science2018, 7, FALSE)</f>
        <v>1935.72</v>
      </c>
      <c r="H5" s="222">
        <f t="shared" ref="H5:H7" si="14">VLOOKUP(A5, Science2018, 8, FALSE)</f>
        <v>2040.89</v>
      </c>
      <c r="I5" s="222">
        <f t="shared" ref="I5:I8" si="15">VLOOKUP(A5, Science2018, 9, FALSE)</f>
        <v>2410.04</v>
      </c>
      <c r="J5" s="222">
        <f t="shared" ref="J5:J8" si="16">VLOOKUP(A5, Science2018, 10, FALSE)</f>
        <v>2480.36</v>
      </c>
      <c r="K5" s="233">
        <v>2581.6</v>
      </c>
      <c r="L5" s="241">
        <f t="shared" ref="L5:L7" si="17">VLOOKUP(A5, Science2018, 12, FALSE)</f>
        <v>0</v>
      </c>
      <c r="M5" s="241">
        <f t="shared" ref="M5:M7" si="18">VLOOKUP(A5, Science2018, 13, FALSE)</f>
        <v>0</v>
      </c>
      <c r="N5" s="241">
        <f t="shared" ref="N5:N7" si="19">VLOOKUP(A5, Science2018, 14, FALSE)</f>
        <v>0</v>
      </c>
      <c r="O5" s="241">
        <v>54</v>
      </c>
      <c r="P5" s="175">
        <v>16</v>
      </c>
      <c r="Q5" s="208">
        <v>1935.72</v>
      </c>
      <c r="R5" s="208">
        <v>2040.89</v>
      </c>
      <c r="S5" s="208">
        <v>2410.04</v>
      </c>
      <c r="T5" s="208">
        <f t="shared" ref="T5:U5" si="20">J5/O5</f>
        <v>45.932592592592592</v>
      </c>
      <c r="U5" s="208">
        <f t="shared" si="20"/>
        <v>161.35</v>
      </c>
      <c r="V5" s="198">
        <f t="shared" ref="V5:V8" si="21">AVERAGE(Q5:U5)</f>
        <v>1318.7865185185185</v>
      </c>
      <c r="W5" s="180" t="str">
        <f t="shared" ref="W5:Y8" si="22">IF(M5&gt;N5,"falling","rising")</f>
        <v>rising</v>
      </c>
      <c r="X5" s="180" t="str">
        <f t="shared" si="22"/>
        <v>rising</v>
      </c>
      <c r="Y5" s="180" t="str">
        <f t="shared" si="22"/>
        <v>falling</v>
      </c>
      <c r="Z5" s="180" t="str">
        <f t="shared" ref="Z5:AB8" si="23">IF(R5&lt;S5, "rising", "falling")</f>
        <v>rising</v>
      </c>
      <c r="AA5" s="180" t="str">
        <f t="shared" si="23"/>
        <v>falling</v>
      </c>
      <c r="AB5" s="180" t="str">
        <f t="shared" si="23"/>
        <v>rising</v>
      </c>
    </row>
    <row r="6" spans="1:29" ht="24.6" x14ac:dyDescent="0.3">
      <c r="A6" s="171" t="s">
        <v>592</v>
      </c>
      <c r="B6" s="171" t="s">
        <v>943</v>
      </c>
      <c r="C6" s="171" t="s">
        <v>944</v>
      </c>
      <c r="D6" s="212" t="s">
        <v>945</v>
      </c>
      <c r="E6" s="211" t="s">
        <v>47</v>
      </c>
      <c r="F6" s="211">
        <v>1</v>
      </c>
      <c r="G6" s="222">
        <f t="shared" si="13"/>
        <v>504.28</v>
      </c>
      <c r="H6" s="222">
        <f t="shared" si="14"/>
        <v>538.65</v>
      </c>
      <c r="I6" s="222">
        <f t="shared" si="15"/>
        <v>611.85</v>
      </c>
      <c r="J6" s="222">
        <f t="shared" si="16"/>
        <v>642.07000000000005</v>
      </c>
      <c r="K6" s="233">
        <v>673.35</v>
      </c>
      <c r="L6" s="241">
        <f t="shared" si="17"/>
        <v>0</v>
      </c>
      <c r="M6" s="241">
        <f t="shared" si="18"/>
        <v>0</v>
      </c>
      <c r="N6" s="241">
        <f t="shared" si="19"/>
        <v>0</v>
      </c>
      <c r="O6" s="241">
        <f t="shared" ref="O6:O8" si="24">VLOOKUP(A6, Science2018, 15, FALSE)</f>
        <v>0</v>
      </c>
      <c r="P6" s="175">
        <v>0</v>
      </c>
      <c r="Q6" s="208">
        <v>504.28</v>
      </c>
      <c r="R6" s="208">
        <v>538.65</v>
      </c>
      <c r="S6" s="208">
        <v>611.85</v>
      </c>
      <c r="T6" s="208">
        <v>642.07000000000005</v>
      </c>
      <c r="U6" s="208">
        <v>673.35</v>
      </c>
      <c r="V6" s="198">
        <f t="shared" si="21"/>
        <v>594.04</v>
      </c>
      <c r="W6" s="180" t="str">
        <f t="shared" si="22"/>
        <v>rising</v>
      </c>
      <c r="X6" s="180" t="str">
        <f t="shared" si="22"/>
        <v>rising</v>
      </c>
      <c r="Y6" s="180" t="str">
        <f t="shared" si="22"/>
        <v>rising</v>
      </c>
      <c r="Z6" s="180" t="str">
        <f t="shared" si="23"/>
        <v>rising</v>
      </c>
      <c r="AA6" s="180" t="str">
        <f t="shared" si="23"/>
        <v>rising</v>
      </c>
      <c r="AB6" s="180" t="str">
        <f t="shared" si="23"/>
        <v>rising</v>
      </c>
    </row>
    <row r="7" spans="1:29" ht="36.6" x14ac:dyDescent="0.3">
      <c r="A7" s="171" t="s">
        <v>629</v>
      </c>
      <c r="B7" s="171" t="s">
        <v>952</v>
      </c>
      <c r="C7" s="171" t="s">
        <v>953</v>
      </c>
      <c r="D7" s="212" t="s">
        <v>901</v>
      </c>
      <c r="E7" s="211" t="s">
        <v>12</v>
      </c>
      <c r="F7" s="211">
        <v>1</v>
      </c>
      <c r="G7" s="222">
        <f t="shared" si="13"/>
        <v>1063.32</v>
      </c>
      <c r="H7" s="222">
        <f t="shared" si="14"/>
        <v>1071.23</v>
      </c>
      <c r="I7" s="222">
        <f t="shared" si="15"/>
        <v>1410.94</v>
      </c>
      <c r="J7" s="222">
        <f t="shared" si="16"/>
        <v>1331.06</v>
      </c>
      <c r="K7" s="233">
        <v>1446.2</v>
      </c>
      <c r="L7" s="241">
        <f t="shared" si="17"/>
        <v>40</v>
      </c>
      <c r="M7" s="241">
        <f t="shared" si="18"/>
        <v>52</v>
      </c>
      <c r="N7" s="241">
        <f t="shared" si="19"/>
        <v>37</v>
      </c>
      <c r="O7" s="241">
        <f t="shared" si="24"/>
        <v>38</v>
      </c>
      <c r="P7" s="175">
        <v>43</v>
      </c>
      <c r="Q7" s="208">
        <f t="shared" ref="Q7:U7" si="25">G7/L7</f>
        <v>26.582999999999998</v>
      </c>
      <c r="R7" s="208">
        <f t="shared" si="25"/>
        <v>20.600576923076922</v>
      </c>
      <c r="S7" s="208">
        <f t="shared" si="25"/>
        <v>38.133513513513513</v>
      </c>
      <c r="T7" s="208">
        <f t="shared" si="25"/>
        <v>35.027894736842107</v>
      </c>
      <c r="U7" s="208">
        <f t="shared" si="25"/>
        <v>33.632558139534886</v>
      </c>
      <c r="V7" s="198">
        <f t="shared" si="21"/>
        <v>30.795508662593488</v>
      </c>
      <c r="W7" s="180" t="str">
        <f t="shared" si="22"/>
        <v>falling</v>
      </c>
      <c r="X7" s="180" t="str">
        <f t="shared" si="22"/>
        <v>rising</v>
      </c>
      <c r="Y7" s="180" t="str">
        <f t="shared" si="22"/>
        <v>rising</v>
      </c>
      <c r="Z7" s="180" t="str">
        <f t="shared" si="23"/>
        <v>rising</v>
      </c>
      <c r="AA7" s="180" t="str">
        <f t="shared" si="23"/>
        <v>falling</v>
      </c>
      <c r="AB7" s="180" t="str">
        <f t="shared" si="23"/>
        <v>falling</v>
      </c>
      <c r="AC7" s="39"/>
    </row>
    <row r="8" spans="1:29" ht="36.6" x14ac:dyDescent="0.3">
      <c r="A8" s="171" t="s">
        <v>698</v>
      </c>
      <c r="B8" s="171" t="s">
        <v>985</v>
      </c>
      <c r="C8" s="171" t="s">
        <v>986</v>
      </c>
      <c r="D8" s="212" t="s">
        <v>901</v>
      </c>
      <c r="E8" s="211" t="s">
        <v>12</v>
      </c>
      <c r="F8" s="211">
        <v>1</v>
      </c>
      <c r="G8" s="222">
        <f>VLOOKUP(A8, Science2018, 7, FALSE)</f>
        <v>1746.76</v>
      </c>
      <c r="H8" s="222">
        <f>VLOOKUP(A8, Science2018, 8, FALSE)</f>
        <v>1759.3300000000002</v>
      </c>
      <c r="I8" s="222">
        <f t="shared" si="15"/>
        <v>2315.88</v>
      </c>
      <c r="J8" s="222">
        <f t="shared" si="16"/>
        <v>2185.7800000000002</v>
      </c>
      <c r="K8" s="236">
        <v>2375.02</v>
      </c>
      <c r="L8" s="241">
        <f>VLOOKUP(A8, Science2018, 12, FALSE)</f>
        <v>47</v>
      </c>
      <c r="M8" s="241">
        <f>VLOOKUP(A8, Science2018, 13, FALSE)</f>
        <v>107</v>
      </c>
      <c r="N8" s="241">
        <f>VLOOKUP(A8, Science2018, 14, FALSE)</f>
        <v>99</v>
      </c>
      <c r="O8" s="241">
        <f t="shared" si="24"/>
        <v>35</v>
      </c>
      <c r="P8" s="175">
        <v>96</v>
      </c>
      <c r="Q8" s="208">
        <f t="shared" ref="Q8:U8" si="26">G8/L8</f>
        <v>37.16510638297872</v>
      </c>
      <c r="R8" s="208">
        <f t="shared" si="26"/>
        <v>16.442336448598134</v>
      </c>
      <c r="S8" s="208">
        <f t="shared" si="26"/>
        <v>23.392727272727274</v>
      </c>
      <c r="T8" s="208">
        <f t="shared" si="26"/>
        <v>62.450857142857146</v>
      </c>
      <c r="U8" s="208">
        <f t="shared" si="26"/>
        <v>24.739791666666665</v>
      </c>
      <c r="V8" s="198">
        <f t="shared" si="21"/>
        <v>32.838163782765591</v>
      </c>
      <c r="W8" s="180" t="str">
        <f t="shared" si="22"/>
        <v>falling</v>
      </c>
      <c r="X8" s="180" t="str">
        <f t="shared" si="22"/>
        <v>falling</v>
      </c>
      <c r="Y8" s="180" t="str">
        <f t="shared" si="22"/>
        <v>rising</v>
      </c>
      <c r="Z8" s="180" t="str">
        <f t="shared" si="23"/>
        <v>rising</v>
      </c>
      <c r="AA8" s="180" t="str">
        <f t="shared" si="23"/>
        <v>rising</v>
      </c>
      <c r="AB8" s="180" t="str">
        <f t="shared" si="23"/>
        <v>falling</v>
      </c>
      <c r="AC8" s="39"/>
    </row>
  </sheetData>
  <conditionalFormatting sqref="V1">
    <cfRule type="cellIs" dxfId="60" priority="60" operator="greaterThan">
      <formula>50</formula>
    </cfRule>
    <cfRule type="top10" dxfId="59" priority="61" percent="1" rank="10"/>
  </conditionalFormatting>
  <conditionalFormatting sqref="W1:Y1">
    <cfRule type="containsText" dxfId="58" priority="58" operator="containsText" text="rising">
      <formula>NOT(ISERROR(SEARCH("rising",W1)))</formula>
    </cfRule>
    <cfRule type="containsText" dxfId="57" priority="59" operator="containsText" text="falling">
      <formula>NOT(ISERROR(SEARCH("falling",W1)))</formula>
    </cfRule>
  </conditionalFormatting>
  <conditionalFormatting sqref="Z1:AB1">
    <cfRule type="containsText" dxfId="56" priority="56" operator="containsText" text="falling">
      <formula>NOT(ISERROR(SEARCH("falling",Z1)))</formula>
    </cfRule>
    <cfRule type="containsText" dxfId="55" priority="57" operator="containsText" text="rising">
      <formula>NOT(ISERROR(SEARCH("rising",Z1)))</formula>
    </cfRule>
  </conditionalFormatting>
  <conditionalFormatting sqref="V1">
    <cfRule type="cellIs" dxfId="54" priority="54" operator="greaterThan">
      <formula>50</formula>
    </cfRule>
    <cfRule type="top10" dxfId="53" priority="55" percent="1" rank="10"/>
  </conditionalFormatting>
  <conditionalFormatting sqref="W1:Y1">
    <cfRule type="containsText" dxfId="52" priority="52" operator="containsText" text="falling">
      <formula>NOT(ISERROR(SEARCH("falling",W1)))</formula>
    </cfRule>
    <cfRule type="containsText" dxfId="51" priority="53" operator="containsText" text="rising">
      <formula>NOT(ISERROR(SEARCH("rising",W1)))</formula>
    </cfRule>
  </conditionalFormatting>
  <conditionalFormatting sqref="Z1:AB1">
    <cfRule type="containsText" dxfId="50" priority="50" operator="containsText" text="rising">
      <formula>NOT(ISERROR(SEARCH("rising",Z1)))</formula>
    </cfRule>
    <cfRule type="containsText" dxfId="49" priority="51" operator="containsText" text="falling">
      <formula>NOT(ISERROR(SEARCH("falling",Z1)))</formula>
    </cfRule>
  </conditionalFormatting>
  <conditionalFormatting sqref="V4">
    <cfRule type="cellIs" dxfId="48" priority="48" operator="greaterThan">
      <formula>50</formula>
    </cfRule>
    <cfRule type="top10" dxfId="47" priority="49" percent="1" rank="10"/>
  </conditionalFormatting>
  <conditionalFormatting sqref="W4:Y4">
    <cfRule type="containsText" dxfId="46" priority="46" operator="containsText" text="falling">
      <formula>NOT(ISERROR(SEARCH("falling",W4)))</formula>
    </cfRule>
    <cfRule type="containsText" dxfId="45" priority="47" operator="containsText" text="rising">
      <formula>NOT(ISERROR(SEARCH("rising",W4)))</formula>
    </cfRule>
  </conditionalFormatting>
  <conditionalFormatting sqref="Z4:AB4">
    <cfRule type="containsText" dxfId="44" priority="44" operator="containsText" text="rising">
      <formula>NOT(ISERROR(SEARCH("rising",Z4)))</formula>
    </cfRule>
    <cfRule type="containsText" dxfId="43" priority="45" operator="containsText" text="falling">
      <formula>NOT(ISERROR(SEARCH("falling",Z4)))</formula>
    </cfRule>
  </conditionalFormatting>
  <conditionalFormatting sqref="L4:P4">
    <cfRule type="cellIs" dxfId="42" priority="43" operator="lessThan">
      <formula>1</formula>
    </cfRule>
  </conditionalFormatting>
  <conditionalFormatting sqref="V3">
    <cfRule type="cellIs" dxfId="41" priority="41" operator="greaterThan">
      <formula>50</formula>
    </cfRule>
    <cfRule type="top10" dxfId="40" priority="42" percent="1" rank="10"/>
  </conditionalFormatting>
  <conditionalFormatting sqref="W3:Y3">
    <cfRule type="containsText" dxfId="39" priority="39" operator="containsText" text="falling">
      <formula>NOT(ISERROR(SEARCH("falling",W3)))</formula>
    </cfRule>
    <cfRule type="containsText" dxfId="38" priority="40" operator="containsText" text="rising">
      <formula>NOT(ISERROR(SEARCH("rising",W3)))</formula>
    </cfRule>
  </conditionalFormatting>
  <conditionalFormatting sqref="Z3:AB3">
    <cfRule type="containsText" dxfId="37" priority="37" operator="containsText" text="rising">
      <formula>NOT(ISERROR(SEARCH("rising",Z3)))</formula>
    </cfRule>
    <cfRule type="containsText" dxfId="36" priority="38" operator="containsText" text="falling">
      <formula>NOT(ISERROR(SEARCH("falling",Z3)))</formula>
    </cfRule>
  </conditionalFormatting>
  <conditionalFormatting sqref="L3:P3">
    <cfRule type="cellIs" dxfId="35" priority="36" operator="lessThan">
      <formula>1</formula>
    </cfRule>
  </conditionalFormatting>
  <conditionalFormatting sqref="V2">
    <cfRule type="cellIs" dxfId="34" priority="34" operator="greaterThan">
      <formula>50</formula>
    </cfRule>
    <cfRule type="top10" dxfId="33" priority="35" percent="1" rank="10"/>
  </conditionalFormatting>
  <conditionalFormatting sqref="W2:Y2">
    <cfRule type="containsText" dxfId="32" priority="32" operator="containsText" text="falling">
      <formula>NOT(ISERROR(SEARCH("falling",W2)))</formula>
    </cfRule>
    <cfRule type="containsText" dxfId="31" priority="33" operator="containsText" text="rising">
      <formula>NOT(ISERROR(SEARCH("rising",W2)))</formula>
    </cfRule>
  </conditionalFormatting>
  <conditionalFormatting sqref="Z2:AB2">
    <cfRule type="containsText" dxfId="30" priority="30" operator="containsText" text="rising">
      <formula>NOT(ISERROR(SEARCH("rising",Z2)))</formula>
    </cfRule>
    <cfRule type="containsText" dxfId="29" priority="31" operator="containsText" text="falling">
      <formula>NOT(ISERROR(SEARCH("falling",Z2)))</formula>
    </cfRule>
  </conditionalFormatting>
  <conditionalFormatting sqref="L2:P2">
    <cfRule type="cellIs" dxfId="28" priority="29" operator="lessThan">
      <formula>1</formula>
    </cfRule>
  </conditionalFormatting>
  <conditionalFormatting sqref="V5">
    <cfRule type="cellIs" dxfId="27" priority="27" operator="greaterThan">
      <formula>50</formula>
    </cfRule>
    <cfRule type="top10" dxfId="26" priority="28" percent="1" rank="10"/>
  </conditionalFormatting>
  <conditionalFormatting sqref="W5:Y5">
    <cfRule type="containsText" dxfId="25" priority="25" operator="containsText" text="falling">
      <formula>NOT(ISERROR(SEARCH("falling",W5)))</formula>
    </cfRule>
    <cfRule type="containsText" dxfId="24" priority="26" operator="containsText" text="rising">
      <formula>NOT(ISERROR(SEARCH("rising",W5)))</formula>
    </cfRule>
  </conditionalFormatting>
  <conditionalFormatting sqref="Z5:AB5">
    <cfRule type="containsText" dxfId="23" priority="23" operator="containsText" text="rising">
      <formula>NOT(ISERROR(SEARCH("rising",Z5)))</formula>
    </cfRule>
    <cfRule type="containsText" dxfId="22" priority="24" operator="containsText" text="falling">
      <formula>NOT(ISERROR(SEARCH("falling",Z5)))</formula>
    </cfRule>
  </conditionalFormatting>
  <conditionalFormatting sqref="L5:P5">
    <cfRule type="cellIs" dxfId="21" priority="22" operator="lessThan">
      <formula>1</formula>
    </cfRule>
  </conditionalFormatting>
  <conditionalFormatting sqref="V6">
    <cfRule type="cellIs" dxfId="20" priority="20" operator="greaterThan">
      <formula>50</formula>
    </cfRule>
    <cfRule type="top10" dxfId="19" priority="21" percent="1" rank="10"/>
  </conditionalFormatting>
  <conditionalFormatting sqref="W6:Y6">
    <cfRule type="containsText" dxfId="18" priority="18" operator="containsText" text="falling">
      <formula>NOT(ISERROR(SEARCH("falling",W6)))</formula>
    </cfRule>
    <cfRule type="containsText" dxfId="17" priority="19" operator="containsText" text="rising">
      <formula>NOT(ISERROR(SEARCH("rising",W6)))</formula>
    </cfRule>
  </conditionalFormatting>
  <conditionalFormatting sqref="Z6:AB6">
    <cfRule type="containsText" dxfId="16" priority="16" operator="containsText" text="rising">
      <formula>NOT(ISERROR(SEARCH("rising",Z6)))</formula>
    </cfRule>
    <cfRule type="containsText" dxfId="15" priority="17" operator="containsText" text="falling">
      <formula>NOT(ISERROR(SEARCH("falling",Z6)))</formula>
    </cfRule>
  </conditionalFormatting>
  <conditionalFormatting sqref="L6:P6">
    <cfRule type="cellIs" dxfId="14" priority="15" operator="lessThan">
      <formula>1</formula>
    </cfRule>
  </conditionalFormatting>
  <conditionalFormatting sqref="V8">
    <cfRule type="cellIs" dxfId="13" priority="13" operator="greaterThan">
      <formula>50</formula>
    </cfRule>
    <cfRule type="top10" dxfId="12" priority="14" percent="1" rank="10"/>
  </conditionalFormatting>
  <conditionalFormatting sqref="W8:Y8">
    <cfRule type="containsText" dxfId="11" priority="11" operator="containsText" text="falling">
      <formula>NOT(ISERROR(SEARCH("falling",W8)))</formula>
    </cfRule>
    <cfRule type="containsText" dxfId="10" priority="12" operator="containsText" text="rising">
      <formula>NOT(ISERROR(SEARCH("rising",W8)))</formula>
    </cfRule>
  </conditionalFormatting>
  <conditionalFormatting sqref="Z8:AB8">
    <cfRule type="containsText" dxfId="9" priority="9" operator="containsText" text="rising">
      <formula>NOT(ISERROR(SEARCH("rising",Z8)))</formula>
    </cfRule>
    <cfRule type="containsText" dxfId="8" priority="10" operator="containsText" text="falling">
      <formula>NOT(ISERROR(SEARCH("falling",Z8)))</formula>
    </cfRule>
  </conditionalFormatting>
  <conditionalFormatting sqref="L8:P8">
    <cfRule type="cellIs" dxfId="7" priority="8" operator="lessThan">
      <formula>1</formula>
    </cfRule>
  </conditionalFormatting>
  <conditionalFormatting sqref="V7">
    <cfRule type="cellIs" dxfId="6" priority="6" operator="greaterThan">
      <formula>50</formula>
    </cfRule>
    <cfRule type="top10" dxfId="5" priority="7" percent="1" rank="10"/>
  </conditionalFormatting>
  <conditionalFormatting sqref="W7:Y7">
    <cfRule type="containsText" dxfId="4" priority="4" operator="containsText" text="falling">
      <formula>NOT(ISERROR(SEARCH("falling",W7)))</formula>
    </cfRule>
    <cfRule type="containsText" dxfId="3" priority="5" operator="containsText" text="rising">
      <formula>NOT(ISERROR(SEARCH("rising",W7)))</formula>
    </cfRule>
  </conditionalFormatting>
  <conditionalFormatting sqref="Z7:AB7">
    <cfRule type="containsText" dxfId="2" priority="2" operator="containsText" text="rising">
      <formula>NOT(ISERROR(SEARCH("rising",Z7)))</formula>
    </cfRule>
    <cfRule type="containsText" dxfId="1" priority="3" operator="containsText" text="falling">
      <formula>NOT(ISERROR(SEARCH("falling",Z7)))</formula>
    </cfRule>
  </conditionalFormatting>
  <conditionalFormatting sqref="L7:P7">
    <cfRule type="cellIs" dxfId="0" priority="1" operator="lessThan"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7ACD-A2E3-42A9-8757-F624F50F53EE}">
  <dimension ref="A1:BJ18"/>
  <sheetViews>
    <sheetView workbookViewId="0">
      <selection activeCell="A9" sqref="A9"/>
    </sheetView>
  </sheetViews>
  <sheetFormatPr defaultRowHeight="14.4" x14ac:dyDescent="0.3"/>
  <cols>
    <col min="1" max="1" width="27.88671875" customWidth="1"/>
    <col min="2" max="2" width="11.5546875" customWidth="1"/>
    <col min="3" max="3" width="16.77734375" customWidth="1"/>
    <col min="4" max="4" width="19.33203125" customWidth="1"/>
  </cols>
  <sheetData>
    <row r="1" spans="1:62" x14ac:dyDescent="0.3">
      <c r="A1" s="15" t="s">
        <v>1002</v>
      </c>
      <c r="B1" s="249" t="s">
        <v>1003</v>
      </c>
      <c r="D1" s="15" t="s">
        <v>1004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</row>
    <row r="2" spans="1:62" x14ac:dyDescent="0.3">
      <c r="A2" s="39"/>
      <c r="B2" s="105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x14ac:dyDescent="0.3">
      <c r="A3" t="s">
        <v>1005</v>
      </c>
      <c r="B3" s="163">
        <v>4100</v>
      </c>
      <c r="C3" t="s">
        <v>1006</v>
      </c>
      <c r="E3" t="s">
        <v>1007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x14ac:dyDescent="0.3">
      <c r="A4" s="250" t="s">
        <v>1008</v>
      </c>
      <c r="B4" s="251">
        <v>4563.6000000000004</v>
      </c>
      <c r="C4" t="s">
        <v>1006</v>
      </c>
      <c r="D4" t="s">
        <v>1009</v>
      </c>
      <c r="E4" t="s">
        <v>1010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</row>
    <row r="5" spans="1:62" x14ac:dyDescent="0.3">
      <c r="A5" s="250" t="s">
        <v>1011</v>
      </c>
      <c r="B5" s="251">
        <v>4564.8</v>
      </c>
      <c r="C5" t="s">
        <v>1006</v>
      </c>
      <c r="D5" t="s">
        <v>1012</v>
      </c>
      <c r="E5" t="s">
        <v>1010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</row>
    <row r="6" spans="1:62" x14ac:dyDescent="0.3">
      <c r="A6" s="250" t="s">
        <v>1013</v>
      </c>
      <c r="B6" s="251">
        <v>4563.6000000000004</v>
      </c>
      <c r="C6" t="s">
        <v>1006</v>
      </c>
      <c r="D6" t="s">
        <v>1009</v>
      </c>
      <c r="E6" t="s">
        <v>1010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</row>
    <row r="7" spans="1:62" x14ac:dyDescent="0.3">
      <c r="A7" s="250" t="s">
        <v>1014</v>
      </c>
      <c r="B7" s="252">
        <v>4626</v>
      </c>
      <c r="C7" s="137" t="s">
        <v>1006</v>
      </c>
      <c r="D7" t="s">
        <v>1015</v>
      </c>
      <c r="E7" s="253" t="s">
        <v>1016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</row>
    <row r="8" spans="1:62" x14ac:dyDescent="0.3">
      <c r="A8" s="254" t="s">
        <v>1017</v>
      </c>
      <c r="B8" s="255">
        <v>4626</v>
      </c>
      <c r="C8" s="137" t="s">
        <v>1006</v>
      </c>
      <c r="D8" s="137" t="s">
        <v>1018</v>
      </c>
      <c r="E8" s="137" t="s">
        <v>1019</v>
      </c>
      <c r="F8" s="137"/>
      <c r="N8" s="39"/>
      <c r="O8" s="39"/>
      <c r="P8" s="39"/>
      <c r="Q8" s="39"/>
      <c r="R8" s="39"/>
      <c r="S8" s="39"/>
    </row>
    <row r="9" spans="1:62" x14ac:dyDescent="0.3">
      <c r="A9" s="254" t="s">
        <v>1020</v>
      </c>
      <c r="B9" s="251">
        <v>4626</v>
      </c>
      <c r="C9" s="137" t="s">
        <v>1006</v>
      </c>
      <c r="D9" s="137" t="s">
        <v>1018</v>
      </c>
      <c r="E9" s="137" t="s">
        <v>1021</v>
      </c>
      <c r="F9" s="137"/>
      <c r="N9" s="39"/>
      <c r="O9" s="39"/>
      <c r="P9" s="39"/>
      <c r="Q9" s="39"/>
      <c r="R9" s="39"/>
      <c r="S9" s="39"/>
    </row>
    <row r="10" spans="1:62" x14ac:dyDescent="0.3">
      <c r="A10" s="254" t="s">
        <v>1022</v>
      </c>
      <c r="B10" s="251">
        <v>4227.6000000000004</v>
      </c>
      <c r="C10" s="137" t="s">
        <v>1006</v>
      </c>
      <c r="D10" s="137" t="s">
        <v>1018</v>
      </c>
      <c r="E10" s="137" t="s">
        <v>1023</v>
      </c>
      <c r="F10" s="137" t="s">
        <v>1024</v>
      </c>
      <c r="N10" s="39"/>
      <c r="O10" s="39"/>
      <c r="P10" s="39"/>
      <c r="Q10" s="39"/>
      <c r="R10" s="39"/>
      <c r="S10" s="39"/>
    </row>
    <row r="11" spans="1:62" x14ac:dyDescent="0.3">
      <c r="A11" s="254" t="s">
        <v>1025</v>
      </c>
      <c r="B11" s="251">
        <v>4209.6000000000004</v>
      </c>
      <c r="C11" s="137" t="s">
        <v>1006</v>
      </c>
      <c r="D11" s="137" t="s">
        <v>1018</v>
      </c>
      <c r="E11" s="137" t="s">
        <v>1026</v>
      </c>
      <c r="F11" s="137" t="s">
        <v>1024</v>
      </c>
      <c r="G11" t="s">
        <v>1027</v>
      </c>
      <c r="N11" s="39"/>
      <c r="O11" s="39"/>
      <c r="P11" s="39"/>
      <c r="Q11" s="39"/>
      <c r="R11" s="39"/>
      <c r="S11" s="39"/>
    </row>
    <row r="12" spans="1:62" x14ac:dyDescent="0.3">
      <c r="A12" s="254" t="s">
        <v>1028</v>
      </c>
      <c r="B12" s="251">
        <v>5114.8999999999996</v>
      </c>
      <c r="C12" s="137" t="s">
        <v>1006</v>
      </c>
      <c r="D12" s="137" t="s">
        <v>1018</v>
      </c>
      <c r="E12" s="137" t="s">
        <v>1029</v>
      </c>
      <c r="F12" s="137"/>
      <c r="N12" s="39"/>
      <c r="O12" s="39"/>
      <c r="P12" s="39"/>
      <c r="Q12" s="39"/>
      <c r="R12" s="39"/>
      <c r="S12" s="39"/>
    </row>
    <row r="13" spans="1:62" x14ac:dyDescent="0.3">
      <c r="A13" s="254" t="s">
        <v>1030</v>
      </c>
      <c r="B13" s="251">
        <v>3807.6</v>
      </c>
      <c r="C13" s="137" t="s">
        <v>1006</v>
      </c>
      <c r="D13" s="137" t="s">
        <v>1018</v>
      </c>
      <c r="E13" s="137" t="s">
        <v>1031</v>
      </c>
      <c r="F13" s="137" t="s">
        <v>1032</v>
      </c>
      <c r="N13" s="39"/>
      <c r="O13" s="39"/>
      <c r="P13" s="39"/>
      <c r="Q13" s="39"/>
      <c r="R13" s="39"/>
      <c r="S13" s="39"/>
    </row>
    <row r="14" spans="1:62" x14ac:dyDescent="0.3">
      <c r="A14" s="254" t="s">
        <v>1033</v>
      </c>
      <c r="B14" s="251">
        <v>2071.1999999999998</v>
      </c>
      <c r="C14" s="137" t="s">
        <v>1006</v>
      </c>
      <c r="D14" s="137" t="s">
        <v>1018</v>
      </c>
      <c r="E14" s="137" t="s">
        <v>1031</v>
      </c>
      <c r="F14" s="137" t="s">
        <v>1034</v>
      </c>
      <c r="G14" t="s">
        <v>1035</v>
      </c>
      <c r="N14" s="39"/>
      <c r="O14" s="39"/>
      <c r="P14" s="39"/>
      <c r="Q14" s="39"/>
      <c r="R14" s="39"/>
      <c r="S14" s="39"/>
    </row>
    <row r="15" spans="1:62" x14ac:dyDescent="0.3">
      <c r="A15" s="250" t="s">
        <v>1036</v>
      </c>
      <c r="B15" s="163"/>
      <c r="C15" t="s">
        <v>1006</v>
      </c>
      <c r="D15" t="s">
        <v>1037</v>
      </c>
      <c r="N15" s="39"/>
      <c r="O15" s="39"/>
      <c r="P15" s="39"/>
      <c r="Q15" s="39"/>
      <c r="R15" s="39"/>
      <c r="S15" s="39"/>
    </row>
    <row r="16" spans="1:62" x14ac:dyDescent="0.3">
      <c r="A16" s="256" t="s">
        <v>1038</v>
      </c>
      <c r="C16" s="137" t="s">
        <v>1006</v>
      </c>
      <c r="D16" s="137" t="s">
        <v>1039</v>
      </c>
      <c r="N16" s="39"/>
      <c r="O16" s="39"/>
      <c r="P16" s="39"/>
      <c r="Q16" s="39"/>
      <c r="R16" s="39"/>
      <c r="S16" s="39"/>
    </row>
    <row r="18" spans="1:1" x14ac:dyDescent="0.3">
      <c r="A18" t="s">
        <v>1040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CFEB-17C5-488F-A69F-01442922B053}">
  <dimension ref="A1:J7"/>
  <sheetViews>
    <sheetView tabSelected="1" workbookViewId="0">
      <selection activeCell="C11" sqref="C11"/>
    </sheetView>
  </sheetViews>
  <sheetFormatPr defaultRowHeight="14.4" x14ac:dyDescent="0.3"/>
  <cols>
    <col min="1" max="1" width="39.88671875" customWidth="1"/>
    <col min="3" max="3" width="28.21875" customWidth="1"/>
  </cols>
  <sheetData>
    <row r="1" spans="1:10" ht="69" x14ac:dyDescent="0.3">
      <c r="A1" s="257" t="s">
        <v>0</v>
      </c>
      <c r="B1" s="258" t="s">
        <v>1</v>
      </c>
      <c r="C1" s="257" t="s">
        <v>2</v>
      </c>
      <c r="D1" s="259" t="s">
        <v>1041</v>
      </c>
      <c r="E1" s="260" t="s">
        <v>5</v>
      </c>
      <c r="F1" s="261" t="s">
        <v>6</v>
      </c>
      <c r="G1" s="260" t="s">
        <v>787</v>
      </c>
      <c r="H1" s="260" t="s">
        <v>1042</v>
      </c>
      <c r="I1" s="262" t="s">
        <v>1043</v>
      </c>
      <c r="J1" s="263" t="s">
        <v>1044</v>
      </c>
    </row>
    <row r="2" spans="1:10" ht="28.8" x14ac:dyDescent="0.3">
      <c r="A2" s="264" t="s">
        <v>592</v>
      </c>
      <c r="B2" s="265" t="s">
        <v>593</v>
      </c>
      <c r="C2" s="264" t="s">
        <v>594</v>
      </c>
      <c r="D2" s="266">
        <v>673.35</v>
      </c>
      <c r="E2" s="267" t="s">
        <v>47</v>
      </c>
      <c r="F2" s="268">
        <v>1</v>
      </c>
      <c r="G2" s="269" t="s">
        <v>756</v>
      </c>
      <c r="H2" s="270">
        <v>0</v>
      </c>
      <c r="I2" s="271">
        <f t="shared" ref="I2:I7" si="0">(D2/2)</f>
        <v>336.67500000000001</v>
      </c>
      <c r="J2" s="137" t="s">
        <v>1045</v>
      </c>
    </row>
    <row r="3" spans="1:10" ht="28.8" x14ac:dyDescent="0.3">
      <c r="A3" s="264" t="s">
        <v>1046</v>
      </c>
      <c r="B3" s="265" t="s">
        <v>1047</v>
      </c>
      <c r="C3" s="264" t="s">
        <v>9</v>
      </c>
      <c r="D3" s="272">
        <v>426.74</v>
      </c>
      <c r="E3" s="267" t="s">
        <v>756</v>
      </c>
      <c r="F3" s="268">
        <v>1</v>
      </c>
      <c r="G3" s="273" t="s">
        <v>756</v>
      </c>
      <c r="H3" s="270">
        <v>0</v>
      </c>
      <c r="I3" s="271">
        <f t="shared" si="0"/>
        <v>213.37</v>
      </c>
      <c r="J3" s="137" t="s">
        <v>1045</v>
      </c>
    </row>
    <row r="4" spans="1:10" ht="28.8" x14ac:dyDescent="0.3">
      <c r="A4" s="264" t="s">
        <v>1048</v>
      </c>
      <c r="B4" s="265" t="s">
        <v>1049</v>
      </c>
      <c r="C4" s="264" t="s">
        <v>9</v>
      </c>
      <c r="D4" s="272">
        <v>256.23</v>
      </c>
      <c r="E4" s="267" t="s">
        <v>756</v>
      </c>
      <c r="F4" s="268">
        <v>1</v>
      </c>
      <c r="G4" s="273" t="s">
        <v>756</v>
      </c>
      <c r="H4" s="270">
        <v>0</v>
      </c>
      <c r="I4" s="271">
        <f t="shared" si="0"/>
        <v>128.11500000000001</v>
      </c>
      <c r="J4" s="137" t="s">
        <v>1045</v>
      </c>
    </row>
    <row r="5" spans="1:10" ht="28.8" x14ac:dyDescent="0.3">
      <c r="A5" s="264" t="s">
        <v>308</v>
      </c>
      <c r="B5" s="265" t="s">
        <v>309</v>
      </c>
      <c r="C5" s="264" t="s">
        <v>310</v>
      </c>
      <c r="D5" s="266">
        <v>173.86</v>
      </c>
      <c r="E5" s="267" t="s">
        <v>47</v>
      </c>
      <c r="F5" s="268">
        <v>1</v>
      </c>
      <c r="G5" s="269">
        <v>0</v>
      </c>
      <c r="H5" s="270">
        <v>0</v>
      </c>
      <c r="I5" s="271">
        <f t="shared" si="0"/>
        <v>86.93</v>
      </c>
      <c r="J5" s="137" t="s">
        <v>1045</v>
      </c>
    </row>
    <row r="6" spans="1:10" ht="28.8" x14ac:dyDescent="0.3">
      <c r="A6" s="264" t="s">
        <v>1050</v>
      </c>
      <c r="B6" s="265" t="s">
        <v>1051</v>
      </c>
      <c r="C6" s="264" t="s">
        <v>9</v>
      </c>
      <c r="D6" s="272">
        <v>165.79</v>
      </c>
      <c r="E6" s="267" t="s">
        <v>756</v>
      </c>
      <c r="F6" s="268">
        <v>1</v>
      </c>
      <c r="G6" s="273" t="s">
        <v>756</v>
      </c>
      <c r="H6" s="270">
        <v>0</v>
      </c>
      <c r="I6" s="271">
        <f t="shared" si="0"/>
        <v>82.894999999999996</v>
      </c>
      <c r="J6" s="137" t="s">
        <v>1045</v>
      </c>
    </row>
    <row r="7" spans="1:10" ht="28.8" x14ac:dyDescent="0.3">
      <c r="A7" s="264" t="s">
        <v>1052</v>
      </c>
      <c r="B7" s="265" t="s">
        <v>1053</v>
      </c>
      <c r="C7" s="264" t="s">
        <v>9</v>
      </c>
      <c r="D7" s="272">
        <v>140.65</v>
      </c>
      <c r="E7" s="267" t="s">
        <v>756</v>
      </c>
      <c r="F7" s="268">
        <v>1</v>
      </c>
      <c r="G7" s="269" t="s">
        <v>756</v>
      </c>
      <c r="H7" s="270">
        <v>0</v>
      </c>
      <c r="I7" s="271">
        <f t="shared" si="0"/>
        <v>70.325000000000003</v>
      </c>
      <c r="J7" s="137" t="s">
        <v>1045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753ef3-20d6-4c59-bac9-61ae9a7c2f65">Cost per use</Status>
    <Faculty xmlns="71753ef3-20d6-4c59-bac9-61ae9a7c2f65">Science</Faculty>
    <Publisher xmlns="71753ef3-20d6-4c59-bac9-61ae9a7c2f65" xsi:nil="true"/>
    <Date_x0020_of_x0020_report xmlns="71753ef3-20d6-4c59-bac9-61ae9a7c2f65">2019-12-31T00:00:00+00:00</Date_x0020_of_x0020_repor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aculty Lists" ma:contentTypeID="0x010100ECFF962620161840BE832F50C4D0E427" ma:contentTypeVersion="6" ma:contentTypeDescription="Create a new document." ma:contentTypeScope="" ma:versionID="77f283ce35955294fab635df3c539b84">
  <xsd:schema xmlns:xsd="http://www.w3.org/2001/XMLSchema" xmlns:xs="http://www.w3.org/2001/XMLSchema" xmlns:p="http://schemas.microsoft.com/office/2006/metadata/properties" xmlns:ns2="71753ef3-20d6-4c59-bac9-61ae9a7c2f65" targetNamespace="http://schemas.microsoft.com/office/2006/metadata/properties" ma:root="true" ma:fieldsID="a35491e6642723c52b9214cbc06ae634" ns2:_="">
    <xsd:import namespace="71753ef3-20d6-4c59-bac9-61ae9a7c2f65"/>
    <xsd:element name="properties">
      <xsd:complexType>
        <xsd:sequence>
          <xsd:element name="documentManagement">
            <xsd:complexType>
              <xsd:all>
                <xsd:element ref="ns2:Publisher" minOccurs="0"/>
                <xsd:element ref="ns2:Date_x0020_of_x0020_report"/>
                <xsd:element ref="ns2:Status" minOccurs="0"/>
                <xsd:element ref="ns2:Facul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53ef3-20d6-4c59-bac9-61ae9a7c2f65" elementFormDefault="qualified">
    <xsd:import namespace="http://schemas.microsoft.com/office/2006/documentManagement/types"/>
    <xsd:import namespace="http://schemas.microsoft.com/office/infopath/2007/PartnerControls"/>
    <xsd:element name="Publisher" ma:index="8" nillable="true" ma:displayName="Publisher" ma:internalName="Publisher">
      <xsd:simpleType>
        <xsd:restriction base="dms:Text">
          <xsd:maxLength value="255"/>
        </xsd:restriction>
      </xsd:simpleType>
    </xsd:element>
    <xsd:element name="Date_x0020_of_x0020_report" ma:index="9" ma:displayName="Date of report" ma:format="DateOnly" ma:internalName="Date_x0020_of_x0020_report">
      <xsd:simpleType>
        <xsd:restriction base="dms:DateTime"/>
      </xsd:simpleType>
    </xsd:element>
    <xsd:element name="Status" ma:index="11" nillable="true" ma:displayName="Status" ma:default="Draft" ma:format="Dropdown" ma:internalName="Status">
      <xsd:simpleType>
        <xsd:restriction base="dms:Choice">
          <xsd:enumeration value="Draft"/>
          <xsd:enumeration value="Interim"/>
          <xsd:enumeration value="Final"/>
          <xsd:enumeration value="Cost per use"/>
        </xsd:restriction>
      </xsd:simpleType>
    </xsd:element>
    <xsd:element name="Faculty" ma:index="12" nillable="true" ma:displayName="Faculty" ma:default="" ma:format="Dropdown" ma:internalName="Faculty">
      <xsd:simpleType>
        <xsd:restriction base="dms:Choice">
          <xsd:enumeration value=""/>
          <xsd:enumeration value="Business"/>
          <xsd:enumeration value="Engineering"/>
          <xsd:enumeration value="HASS"/>
          <xsd:enumeration value="Science"/>
          <xsd:enumeration value="LCP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78FD9D-00F4-40AB-862B-570A8100C665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71753ef3-20d6-4c59-bac9-61ae9a7c2f6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35799D-0AF1-46C0-B8C2-2772DAD66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753ef3-20d6-4c59-bac9-61ae9a7c2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AA25A0-3F77-4327-B446-7A3EF5D2C5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2014</vt:lpstr>
      <vt:lpstr>2015</vt:lpstr>
      <vt:lpstr>2016</vt:lpstr>
      <vt:lpstr>2017</vt:lpstr>
      <vt:lpstr>2018</vt:lpstr>
      <vt:lpstr>2019</vt:lpstr>
      <vt:lpstr>Possible cancellations</vt:lpstr>
      <vt:lpstr>New titles</vt:lpstr>
      <vt:lpstr>Print titles</vt:lpstr>
      <vt:lpstr>science2014</vt:lpstr>
      <vt:lpstr>science2015</vt:lpstr>
      <vt:lpstr>science2016</vt:lpstr>
      <vt:lpstr>Science2017</vt:lpstr>
      <vt:lpstr>Science2018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SCIENCE electronic journals cost per use</dc:title>
  <dc:creator>Admin</dc:creator>
  <cp:lastModifiedBy>Elaine Blair</cp:lastModifiedBy>
  <dcterms:created xsi:type="dcterms:W3CDTF">2017-05-22T14:20:48Z</dcterms:created>
  <dcterms:modified xsi:type="dcterms:W3CDTF">2020-06-09T10:47:23Z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0x010100ECFF962620161840BE832F50C4D0E427</vt:lpwstr>
  </property>
</Properties>
</file>