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aidan\Downloads\"/>
    </mc:Choice>
  </mc:AlternateContent>
  <xr:revisionPtr revIDLastSave="0" documentId="13_ncr:1_{C38C54D8-8597-4C15-A2E7-B9AB09E25B3A}" xr6:coauthVersionLast="47" xr6:coauthVersionMax="47" xr10:uidLastSave="{00000000-0000-0000-0000-000000000000}"/>
  <bookViews>
    <workbookView xWindow="-110" yWindow="-110" windowWidth="19420" windowHeight="11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 l="1"/>
  <c r="D58" i="1"/>
  <c r="D57" i="1"/>
  <c r="D60" i="1"/>
  <c r="D59" i="1"/>
  <c r="K24" i="1"/>
  <c r="K23" i="1"/>
  <c r="K31" i="1"/>
  <c r="G57" i="1"/>
  <c r="H57" i="1"/>
  <c r="I57" i="1"/>
  <c r="J57" i="1"/>
  <c r="F57" i="1"/>
  <c r="K43" i="1"/>
  <c r="K9" i="1"/>
  <c r="K7" i="1"/>
  <c r="K51" i="1"/>
  <c r="K29" i="1"/>
  <c r="K41" i="1"/>
  <c r="K22" i="1"/>
  <c r="S59" i="1"/>
  <c r="S60" i="1" s="1"/>
  <c r="K17" i="1"/>
  <c r="K38" i="1"/>
  <c r="K4" i="1"/>
  <c r="K44" i="1"/>
  <c r="K2" i="1"/>
  <c r="K26" i="1"/>
  <c r="K47" i="1"/>
  <c r="K14" i="1"/>
  <c r="K3" i="1"/>
  <c r="K42" i="1"/>
  <c r="K27" i="1"/>
  <c r="K21" i="1"/>
  <c r="K34" i="1"/>
  <c r="K33" i="1"/>
  <c r="K52" i="1"/>
  <c r="K36" i="1"/>
  <c r="K16" i="1"/>
  <c r="K15" i="1"/>
  <c r="K8" i="1"/>
  <c r="K35" i="1"/>
  <c r="K13" i="1"/>
  <c r="K12" i="1"/>
  <c r="K11" i="1"/>
  <c r="K5" i="1"/>
  <c r="K50" i="1"/>
  <c r="K37" i="1"/>
  <c r="K40" i="1"/>
  <c r="K18" i="1"/>
  <c r="K45" i="1"/>
  <c r="K25" i="1"/>
  <c r="K49" i="1"/>
  <c r="K19" i="1"/>
  <c r="K20" i="1"/>
  <c r="K10" i="1"/>
  <c r="K6" i="1"/>
  <c r="K30" i="1"/>
  <c r="K32" i="1"/>
  <c r="K39" i="1"/>
  <c r="S58" i="1" l="1"/>
  <c r="S57" i="1"/>
  <c r="K28" i="1"/>
  <c r="K48" i="1"/>
  <c r="F58" i="1"/>
  <c r="G58" i="1"/>
  <c r="H58" i="1"/>
  <c r="I58" i="1"/>
  <c r="J58" i="1"/>
  <c r="L58" i="1"/>
  <c r="M58" i="1"/>
  <c r="N58" i="1"/>
  <c r="O58" i="1"/>
  <c r="L57" i="1"/>
  <c r="M57" i="1"/>
  <c r="N57" i="1"/>
  <c r="O57" i="1"/>
  <c r="K59" i="1" l="1"/>
  <c r="K60" i="1" s="1"/>
  <c r="R59" i="1"/>
  <c r="R60" i="1" s="1"/>
  <c r="K57" i="1"/>
  <c r="K58" i="1"/>
  <c r="R58" i="1"/>
  <c r="R57" i="1"/>
  <c r="P24" i="1"/>
  <c r="P51" i="1"/>
  <c r="P13" i="1"/>
  <c r="P15" i="1"/>
  <c r="P8" i="1"/>
  <c r="P16" i="1"/>
  <c r="P36" i="1"/>
  <c r="Q36" i="1" s="1"/>
  <c r="D36" i="1" s="1"/>
  <c r="P52" i="1"/>
  <c r="P33" i="1"/>
  <c r="P34" i="1"/>
  <c r="P21" i="1"/>
  <c r="P27" i="1"/>
  <c r="P42" i="1"/>
  <c r="P3" i="1"/>
  <c r="P14" i="1"/>
  <c r="P47" i="1"/>
  <c r="P26" i="1"/>
  <c r="P2" i="1"/>
  <c r="P44" i="1"/>
  <c r="P4" i="1"/>
  <c r="P38" i="1"/>
  <c r="P17" i="1"/>
  <c r="P7" i="1"/>
  <c r="P43" i="1"/>
  <c r="P9" i="1"/>
  <c r="P25" i="1"/>
  <c r="P45" i="1"/>
  <c r="P18" i="1"/>
  <c r="P40" i="1"/>
  <c r="P37" i="1"/>
  <c r="P50" i="1"/>
  <c r="P5" i="1"/>
  <c r="P35" i="1"/>
  <c r="P11" i="1"/>
  <c r="P12" i="1"/>
  <c r="P48" i="1"/>
  <c r="P28" i="1"/>
  <c r="P39" i="1"/>
  <c r="P32" i="1"/>
  <c r="P31" i="1"/>
  <c r="P6" i="1"/>
  <c r="P10" i="1"/>
  <c r="P20" i="1"/>
  <c r="P19" i="1"/>
  <c r="P49" i="1"/>
  <c r="P30" i="1"/>
  <c r="P22" i="1"/>
  <c r="P41" i="1"/>
  <c r="P46" i="1"/>
  <c r="P23" i="1"/>
  <c r="P29" i="1"/>
  <c r="Q2" i="1" l="1"/>
  <c r="P59" i="1"/>
  <c r="P60" i="1" s="1"/>
  <c r="Q40" i="1"/>
  <c r="D40" i="1" s="1"/>
  <c r="Q18" i="1"/>
  <c r="D18" i="1" s="1"/>
  <c r="Q20" i="1"/>
  <c r="D20" i="1" s="1"/>
  <c r="Q13" i="1"/>
  <c r="D13" i="1" s="1"/>
  <c r="Q42" i="1"/>
  <c r="D42" i="1" s="1"/>
  <c r="Q45" i="1"/>
  <c r="D45" i="1" s="1"/>
  <c r="Q25" i="1"/>
  <c r="D25" i="1" s="1"/>
  <c r="Q51" i="1"/>
  <c r="D51" i="1" s="1"/>
  <c r="Q26" i="1"/>
  <c r="D26" i="1" s="1"/>
  <c r="Q49" i="1"/>
  <c r="D49" i="1" s="1"/>
  <c r="Q8" i="1"/>
  <c r="D8" i="1" s="1"/>
  <c r="Q19" i="1"/>
  <c r="D19" i="1" s="1"/>
  <c r="Q27" i="1"/>
  <c r="D27" i="1" s="1"/>
  <c r="Q29" i="1"/>
  <c r="D29" i="1" s="1"/>
  <c r="Q44" i="1"/>
  <c r="D44" i="1" s="1"/>
  <c r="Q10" i="1"/>
  <c r="D10" i="1" s="1"/>
  <c r="Q6" i="1"/>
  <c r="D6" i="1" s="1"/>
  <c r="Q24" i="1"/>
  <c r="D24" i="1" s="1"/>
  <c r="Q31" i="1"/>
  <c r="D31" i="1" s="1"/>
  <c r="Q5" i="1"/>
  <c r="D5" i="1" s="1"/>
  <c r="Q43" i="1"/>
  <c r="D43" i="1" s="1"/>
  <c r="Q47" i="1"/>
  <c r="D47" i="1" s="1"/>
  <c r="Q52" i="1"/>
  <c r="D52" i="1" s="1"/>
  <c r="Q4" i="1"/>
  <c r="D4" i="1" s="1"/>
  <c r="Q21" i="1"/>
  <c r="D21" i="1" s="1"/>
  <c r="Q23" i="1"/>
  <c r="D23" i="1" s="1"/>
  <c r="Q34" i="1"/>
  <c r="D34" i="1" s="1"/>
  <c r="Q46" i="1"/>
  <c r="D46" i="1" s="1"/>
  <c r="Q35" i="1"/>
  <c r="D35" i="1" s="1"/>
  <c r="Q33" i="1"/>
  <c r="D33" i="1" s="1"/>
  <c r="Q41" i="1"/>
  <c r="D41" i="1" s="1"/>
  <c r="Q22" i="1"/>
  <c r="D22" i="1" s="1"/>
  <c r="Q32" i="1"/>
  <c r="D32" i="1" s="1"/>
  <c r="Q50" i="1"/>
  <c r="D50" i="1" s="1"/>
  <c r="Q7" i="1"/>
  <c r="D7" i="1" s="1"/>
  <c r="Q14" i="1"/>
  <c r="D14" i="1" s="1"/>
  <c r="Q28" i="1"/>
  <c r="D28" i="1" s="1"/>
  <c r="Q38" i="1"/>
  <c r="D38" i="1" s="1"/>
  <c r="Q15" i="1"/>
  <c r="D15" i="1" s="1"/>
  <c r="Q12" i="1"/>
  <c r="D12" i="1" s="1"/>
  <c r="Q11" i="1"/>
  <c r="D11" i="1" s="1"/>
  <c r="Q9" i="1"/>
  <c r="D9" i="1" s="1"/>
  <c r="Q30" i="1"/>
  <c r="D30" i="1" s="1"/>
  <c r="Q39" i="1"/>
  <c r="D39" i="1" s="1"/>
  <c r="Q37" i="1"/>
  <c r="D37" i="1" s="1"/>
  <c r="Q17" i="1"/>
  <c r="D17" i="1" s="1"/>
  <c r="Q3" i="1"/>
  <c r="D3" i="1" s="1"/>
  <c r="Q16" i="1"/>
  <c r="D16" i="1" s="1"/>
  <c r="Q48" i="1"/>
  <c r="D48" i="1" s="1"/>
  <c r="P58" i="1"/>
  <c r="P57" i="1"/>
  <c r="D2" i="1" l="1"/>
  <c r="Q59" i="1"/>
  <c r="Q60" i="1" s="1"/>
  <c r="Q57" i="1"/>
  <c r="Q58" i="1"/>
</calcChain>
</file>

<file path=xl/sharedStrings.xml><?xml version="1.0" encoding="utf-8"?>
<sst xmlns="http://schemas.openxmlformats.org/spreadsheetml/2006/main" count="205" uniqueCount="203">
  <si>
    <t>surname</t>
  </si>
  <si>
    <t>forename</t>
  </si>
  <si>
    <t>registrationno</t>
  </si>
  <si>
    <t>markcode</t>
  </si>
  <si>
    <t>Mean (%)</t>
  </si>
  <si>
    <t>SD(%)</t>
  </si>
  <si>
    <t>EXAM (100)</t>
  </si>
  <si>
    <t>Pass(%)</t>
  </si>
  <si>
    <t>ABS</t>
  </si>
  <si>
    <t>Mark</t>
  </si>
  <si>
    <t>Exam Q1</t>
  </si>
  <si>
    <t>Exam Q2</t>
  </si>
  <si>
    <t>Exam Q3</t>
  </si>
  <si>
    <t>Exam Q4</t>
  </si>
  <si>
    <t>Exam Q5</t>
  </si>
  <si>
    <t>Exam Q6</t>
  </si>
  <si>
    <t>Exam Q7</t>
  </si>
  <si>
    <t>Exam Q8</t>
  </si>
  <si>
    <t>Exam Q9</t>
  </si>
  <si>
    <t>Cont. Assess. S1</t>
  </si>
  <si>
    <t>Cont. Assess. S2</t>
  </si>
  <si>
    <t>QP exam (50)</t>
  </si>
  <si>
    <t>EM Exam (50)</t>
  </si>
  <si>
    <t>mark</t>
  </si>
  <si>
    <t>Surname1</t>
  </si>
  <si>
    <t>Handle1</t>
  </si>
  <si>
    <t>Handle2</t>
  </si>
  <si>
    <t>Surname2</t>
  </si>
  <si>
    <t>Surname3</t>
  </si>
  <si>
    <t>Handle3</t>
  </si>
  <si>
    <t>Surname4</t>
  </si>
  <si>
    <t>Handle4</t>
  </si>
  <si>
    <t>Surname5</t>
  </si>
  <si>
    <t>Handle5</t>
  </si>
  <si>
    <t>Surname6</t>
  </si>
  <si>
    <t>Handle6</t>
  </si>
  <si>
    <t>Surname7</t>
  </si>
  <si>
    <t>Handle7</t>
  </si>
  <si>
    <t>Surname8</t>
  </si>
  <si>
    <t>Handle8</t>
  </si>
  <si>
    <t>Surname9</t>
  </si>
  <si>
    <t>Handle9</t>
  </si>
  <si>
    <t>Surname10</t>
  </si>
  <si>
    <t>Handle10</t>
  </si>
  <si>
    <t>Surname11</t>
  </si>
  <si>
    <t>Handle11</t>
  </si>
  <si>
    <t>Surname12</t>
  </si>
  <si>
    <t>Handle12</t>
  </si>
  <si>
    <t>Surname13</t>
  </si>
  <si>
    <t>Handle13</t>
  </si>
  <si>
    <t>Surname14</t>
  </si>
  <si>
    <t>Handle14</t>
  </si>
  <si>
    <t>Surname15</t>
  </si>
  <si>
    <t>Handle15</t>
  </si>
  <si>
    <t>Surname16</t>
  </si>
  <si>
    <t>Handle16</t>
  </si>
  <si>
    <t>Surname17</t>
  </si>
  <si>
    <t>Handle17</t>
  </si>
  <si>
    <t>Surname18</t>
  </si>
  <si>
    <t>Handle18</t>
  </si>
  <si>
    <t>Surname19</t>
  </si>
  <si>
    <t>Handle19</t>
  </si>
  <si>
    <t>Surname20</t>
  </si>
  <si>
    <t>Handle20</t>
  </si>
  <si>
    <t>Surname21</t>
  </si>
  <si>
    <t>Handle21</t>
  </si>
  <si>
    <t>Surname22</t>
  </si>
  <si>
    <t>Handle22</t>
  </si>
  <si>
    <t>Surname23</t>
  </si>
  <si>
    <t>Handle23</t>
  </si>
  <si>
    <t>Surname24</t>
  </si>
  <si>
    <t>Handle24</t>
  </si>
  <si>
    <t>Surname25</t>
  </si>
  <si>
    <t>Handle25</t>
  </si>
  <si>
    <t>Surname26</t>
  </si>
  <si>
    <t>Handle26</t>
  </si>
  <si>
    <t>Surname27</t>
  </si>
  <si>
    <t>Handle27</t>
  </si>
  <si>
    <t>Surname28</t>
  </si>
  <si>
    <t>Handle28</t>
  </si>
  <si>
    <t>Surname29</t>
  </si>
  <si>
    <t>Handle29</t>
  </si>
  <si>
    <t>Surname30</t>
  </si>
  <si>
    <t>Handle30</t>
  </si>
  <si>
    <t>Surname31</t>
  </si>
  <si>
    <t>Handle31</t>
  </si>
  <si>
    <t>Surname32</t>
  </si>
  <si>
    <t>Handle32</t>
  </si>
  <si>
    <t>Surname33</t>
  </si>
  <si>
    <t>Handle33</t>
  </si>
  <si>
    <t>Surname34</t>
  </si>
  <si>
    <t>Handle34</t>
  </si>
  <si>
    <t>Surname35</t>
  </si>
  <si>
    <t>Handle35</t>
  </si>
  <si>
    <t>Surname36</t>
  </si>
  <si>
    <t>Handle36</t>
  </si>
  <si>
    <t>Surname37</t>
  </si>
  <si>
    <t>Handle37</t>
  </si>
  <si>
    <t>Surname38</t>
  </si>
  <si>
    <t>Handle38</t>
  </si>
  <si>
    <t>Surname39</t>
  </si>
  <si>
    <t>Handle39</t>
  </si>
  <si>
    <t>Surname40</t>
  </si>
  <si>
    <t>Handle40</t>
  </si>
  <si>
    <t>Surname41</t>
  </si>
  <si>
    <t>Handle41</t>
  </si>
  <si>
    <t>Surname42</t>
  </si>
  <si>
    <t>Handle42</t>
  </si>
  <si>
    <t>Surname43</t>
  </si>
  <si>
    <t>Handle43</t>
  </si>
  <si>
    <t>Surname44</t>
  </si>
  <si>
    <t>Handle44</t>
  </si>
  <si>
    <t>Surname45</t>
  </si>
  <si>
    <t>Handle45</t>
  </si>
  <si>
    <t>Surname46</t>
  </si>
  <si>
    <t>Handle46</t>
  </si>
  <si>
    <t>Surname47</t>
  </si>
  <si>
    <t>Handle47</t>
  </si>
  <si>
    <t>Surname48</t>
  </si>
  <si>
    <t>Handle48</t>
  </si>
  <si>
    <t>Surname49</t>
  </si>
  <si>
    <t>Handle49</t>
  </si>
  <si>
    <t>Surname50</t>
  </si>
  <si>
    <t>Handle50</t>
  </si>
  <si>
    <t>Surname51</t>
  </si>
  <si>
    <t>Handle51</t>
  </si>
  <si>
    <t>Surname52</t>
  </si>
  <si>
    <t>Handle52</t>
  </si>
  <si>
    <t>Surname53</t>
  </si>
  <si>
    <t>Handle53</t>
  </si>
  <si>
    <t>Surname54</t>
  </si>
  <si>
    <t>Handle54</t>
  </si>
  <si>
    <t>20abcdef1</t>
  </si>
  <si>
    <t>20abcdef2</t>
  </si>
  <si>
    <t>20abcdef3</t>
  </si>
  <si>
    <t>20abcdef4</t>
  </si>
  <si>
    <t>20abcdef5</t>
  </si>
  <si>
    <t>20abcdef6</t>
  </si>
  <si>
    <t>20abcdef7</t>
  </si>
  <si>
    <t>20abcdef8</t>
  </si>
  <si>
    <t>20abcdef9</t>
  </si>
  <si>
    <t>20abcdef10</t>
  </si>
  <si>
    <t>20abcdef11</t>
  </si>
  <si>
    <t>20abcdef12</t>
  </si>
  <si>
    <t>20abcdef13</t>
  </si>
  <si>
    <t>20abcdef14</t>
  </si>
  <si>
    <t>20abcdef15</t>
  </si>
  <si>
    <t>20abcdef16</t>
  </si>
  <si>
    <t>20abcdef17</t>
  </si>
  <si>
    <t>20abcdef18</t>
  </si>
  <si>
    <t>20abcdef19</t>
  </si>
  <si>
    <t>20abcdef20</t>
  </si>
  <si>
    <t>20abcdef21</t>
  </si>
  <si>
    <t>20abcdef22</t>
  </si>
  <si>
    <t>20abcdef23</t>
  </si>
  <si>
    <t>20abcdef24</t>
  </si>
  <si>
    <t>20abcdef25</t>
  </si>
  <si>
    <t>20abcdef26</t>
  </si>
  <si>
    <t>20abcdef27</t>
  </si>
  <si>
    <t>20abcdef28</t>
  </si>
  <si>
    <t>20abcdef29</t>
  </si>
  <si>
    <t>20abcdef30</t>
  </si>
  <si>
    <t>20abcdef31</t>
  </si>
  <si>
    <t>20abcdef32</t>
  </si>
  <si>
    <t>20abcdef33</t>
  </si>
  <si>
    <t>20abcdef34</t>
  </si>
  <si>
    <t>20abcdef35</t>
  </si>
  <si>
    <t>20abcdef36</t>
  </si>
  <si>
    <t>20abcdef37</t>
  </si>
  <si>
    <t>20abcdef38</t>
  </si>
  <si>
    <t>20abcdef39</t>
  </si>
  <si>
    <t>20abcdef40</t>
  </si>
  <si>
    <t>20abcdef41</t>
  </si>
  <si>
    <t>20abcdef42</t>
  </si>
  <si>
    <t>20abcdef43</t>
  </si>
  <si>
    <t>20abcdef44</t>
  </si>
  <si>
    <t>20abcdef45</t>
  </si>
  <si>
    <t>20abcdef46</t>
  </si>
  <si>
    <t>20abcdef47</t>
  </si>
  <si>
    <t>20abcdef48</t>
  </si>
  <si>
    <t>20abcdef49</t>
  </si>
  <si>
    <t>20abcdef50</t>
  </si>
  <si>
    <t>20abcdef51</t>
  </si>
  <si>
    <t>20abcdef52</t>
  </si>
  <si>
    <t>20abcdef53</t>
  </si>
  <si>
    <t>20abcdef54</t>
  </si>
  <si>
    <t>Notes on student</t>
  </si>
  <si>
    <t>AA notes</t>
  </si>
  <si>
    <t>Mark code: ABS for absent students in this column, no mark.</t>
  </si>
  <si>
    <t>Exam marks after final marks, ideally do by question as helps you understand what bits were hard/easy and ensures total is correct.</t>
  </si>
  <si>
    <t>Continuous assessment after any exam marks</t>
  </si>
  <si>
    <t xml:space="preserve">Final mark - make clear what weightings were used in this, or have a separate, similar  column on right if you prefer to separate rounding and weighting. </t>
  </si>
  <si>
    <t>Only the overall statistics are needed (left by final marks), the remaining statistics are optional</t>
  </si>
  <si>
    <t>Classes with good assessment have an average 50-70%, and pass rate &gt;75%. Outside this range may need scaling, and a teaching rethink especially if this is a recurring problem</t>
  </si>
  <si>
    <t>Final mark column: use round to ensure it is integer - helps Jacqui upload to Myplace</t>
  </si>
  <si>
    <t>When preparing csv marks for return - use the pre-prepared file in the marks return folder, to only give return marks for the students in the csv (often this means ignoring some marks in this spreadsheet for students that are no longer taking the course)</t>
  </si>
  <si>
    <t>Conditional formatting is optional, but sometimes helpful to find borderline pass cases.</t>
  </si>
  <si>
    <t>Disabled students already have exam and teaching requirements included, so only PCs outside of these adjustments can be used to re-weight assessments due to PCs</t>
  </si>
  <si>
    <t>Check Pegasus for Personal Circumstances (PCs), particularly for students at the pass borderline.</t>
  </si>
  <si>
    <t>Up to 30% of assessment can be removed from the final mark assessment if PC time and type justify it.</t>
  </si>
  <si>
    <t>The data needed in the csv file is in the box. Keep this file in Excel format or it will lose all formulae etc. Paste values if pasting into the csv, ensure marks match students ideally by ensuring the Excel and csv are sorted using the same criterion (e.g. Reg #)</t>
  </si>
  <si>
    <t>Students</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</si>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</sst>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Arial"/>
      <family val="2"/>
    </font>
    <font>
      <sz val="12"/>
      <color theme="1"/>
      <name val="Calibri"/>
      <family val="2"/>
      <scheme val="minor"/>
    </font>
    <font>
      <sz val="12"/>
      <name val="Calibri"/>
      <family val="2"/>
      <scheme val="minor"/>
    </font>
    <font>
      <b/>
      <sz val="12"/>
      <color theme="1"/>
      <name val="Calibri"/>
      <family val="2"/>
      <scheme val="minor"/>
    </font>
    <font>
      <b/>
      <sz val="12"/>
      <color rgb="FF000000"/>
      <name val="Calibri"/>
      <family val="2"/>
      <scheme val="minor"/>
    </font>
    <font>
      <sz val="8"/>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
    <xf numFmtId="0" fontId="0" fillId="0" borderId="0" xfId="0"/>
    <xf numFmtId="0" fontId="1" fillId="0" borderId="0" xfId="0" applyFont="1"/>
    <xf numFmtId="0" fontId="2" fillId="0" borderId="0" xfId="0" applyFont="1"/>
    <xf numFmtId="0" fontId="4" fillId="0" borderId="0" xfId="0" applyFont="1"/>
    <xf numFmtId="1" fontId="2" fillId="0" borderId="0" xfId="0" applyNumberFormat="1" applyFont="1"/>
    <xf numFmtId="1" fontId="4" fillId="0" borderId="0" xfId="0" applyNumberFormat="1" applyFont="1"/>
    <xf numFmtId="0" fontId="5" fillId="0" borderId="0" xfId="0" applyFont="1"/>
    <xf numFmtId="0" fontId="3" fillId="0" borderId="0" xfId="0" applyFont="1" applyAlignment="1">
      <alignment textRotation="90"/>
    </xf>
    <xf numFmtId="49" fontId="3" fillId="0" borderId="0" xfId="0" applyNumberFormat="1" applyFont="1" applyAlignment="1">
      <alignment textRotation="90"/>
    </xf>
    <xf numFmtId="1" fontId="1" fillId="0" borderId="0" xfId="0" applyNumberFormat="1" applyFont="1"/>
    <xf numFmtId="0" fontId="2" fillId="0" borderId="1" xfId="0" applyFont="1" applyBorder="1"/>
    <xf numFmtId="0" fontId="2" fillId="0" borderId="2" xfId="0" applyFont="1" applyBorder="1"/>
    <xf numFmtId="0" fontId="3" fillId="0" borderId="2" xfId="0" applyFont="1" applyBorder="1"/>
    <xf numFmtId="0" fontId="3"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0" fillId="0" borderId="8" xfId="0" applyBorder="1"/>
    <xf numFmtId="0" fontId="1" fillId="0" borderId="0" xfId="0" applyFont="1" applyAlignment="1">
      <alignment textRotation="90"/>
    </xf>
    <xf numFmtId="0" fontId="4" fillId="2" borderId="0" xfId="0" applyFont="1" applyFill="1"/>
    <xf numFmtId="1" fontId="4" fillId="2" borderId="0" xfId="0" applyNumberFormat="1" applyFont="1" applyFill="1"/>
    <xf numFmtId="0" fontId="4" fillId="2" borderId="0" xfId="0" applyFont="1" applyFill="1" applyBorder="1"/>
    <xf numFmtId="0" fontId="7" fillId="2" borderId="0" xfId="0" applyFont="1" applyFill="1"/>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3"/>
  <sheetViews>
    <sheetView tabSelected="1" topLeftCell="A51" zoomScale="150" zoomScaleNormal="150" workbookViewId="0">
      <selection activeCell="A63" sqref="A63"/>
    </sheetView>
  </sheetViews>
  <sheetFormatPr defaultColWidth="8.7265625" defaultRowHeight="15.5" x14ac:dyDescent="0.35"/>
  <cols>
    <col min="1" max="1" width="10.54296875" customWidth="1"/>
    <col min="2" max="2" width="9.26953125" customWidth="1"/>
    <col min="3" max="3" width="13.7265625" bestFit="1" customWidth="1"/>
    <col min="4" max="4" width="6.26953125" style="1" customWidth="1"/>
    <col min="5" max="5" width="9.453125" customWidth="1"/>
    <col min="6" max="19" width="4.6328125" style="1" customWidth="1"/>
    <col min="20" max="20" width="8.7265625" style="1"/>
    <col min="21" max="21" width="25.90625" style="1" customWidth="1"/>
    <col min="22" max="16384" width="8.7265625" style="1"/>
  </cols>
  <sheetData>
    <row r="1" spans="1:21" ht="97.5" x14ac:dyDescent="0.35">
      <c r="A1" s="10" t="s">
        <v>0</v>
      </c>
      <c r="B1" s="11" t="s">
        <v>1</v>
      </c>
      <c r="C1" s="11" t="s">
        <v>2</v>
      </c>
      <c r="D1" s="12" t="s">
        <v>23</v>
      </c>
      <c r="E1" s="13" t="s">
        <v>3</v>
      </c>
      <c r="F1" s="7" t="s">
        <v>10</v>
      </c>
      <c r="G1" s="7" t="s">
        <v>11</v>
      </c>
      <c r="H1" s="7" t="s">
        <v>12</v>
      </c>
      <c r="I1" s="7" t="s">
        <v>15</v>
      </c>
      <c r="J1" s="7" t="s">
        <v>16</v>
      </c>
      <c r="K1" s="7" t="s">
        <v>21</v>
      </c>
      <c r="L1" s="7" t="s">
        <v>13</v>
      </c>
      <c r="M1" s="7" t="s">
        <v>14</v>
      </c>
      <c r="N1" s="7" t="s">
        <v>17</v>
      </c>
      <c r="O1" s="7" t="s">
        <v>18</v>
      </c>
      <c r="P1" s="7" t="s">
        <v>22</v>
      </c>
      <c r="Q1" s="7" t="s">
        <v>6</v>
      </c>
      <c r="R1" s="8" t="s">
        <v>19</v>
      </c>
      <c r="S1" s="8" t="s">
        <v>20</v>
      </c>
      <c r="T1" s="19" t="s">
        <v>186</v>
      </c>
      <c r="U1" s="1" t="s">
        <v>187</v>
      </c>
    </row>
    <row r="2" spans="1:21" x14ac:dyDescent="0.35">
      <c r="A2" s="14" t="s">
        <v>24</v>
      </c>
      <c r="B2" s="2" t="s">
        <v>25</v>
      </c>
      <c r="C2" s="2" t="s">
        <v>132</v>
      </c>
      <c r="D2" s="2">
        <f t="shared" ref="D2:D33" si="0">ROUND(0.8*Q2+0.1*R2+0.1*S2,0)</f>
        <v>23</v>
      </c>
      <c r="E2" s="15"/>
      <c r="F2" s="2"/>
      <c r="G2" s="2">
        <v>1</v>
      </c>
      <c r="H2" s="2"/>
      <c r="I2" s="2">
        <v>0</v>
      </c>
      <c r="J2" s="2"/>
      <c r="K2" s="2">
        <f t="shared" ref="K2:K45" si="1">SUM(F2:J2)</f>
        <v>1</v>
      </c>
      <c r="L2" s="2">
        <v>6</v>
      </c>
      <c r="M2" s="2">
        <v>3</v>
      </c>
      <c r="N2" s="2">
        <v>2</v>
      </c>
      <c r="O2" s="2">
        <v>0</v>
      </c>
      <c r="P2" s="2">
        <f t="shared" ref="P2:P33" si="2">SUM(L2:O2)</f>
        <v>11</v>
      </c>
      <c r="Q2" s="2">
        <f t="shared" ref="Q2:Q33" si="3">K2+P2</f>
        <v>12</v>
      </c>
      <c r="R2" s="9">
        <v>82.490476190476187</v>
      </c>
      <c r="S2" s="9">
        <v>50</v>
      </c>
      <c r="U2" s="1" t="s">
        <v>194</v>
      </c>
    </row>
    <row r="3" spans="1:21" x14ac:dyDescent="0.35">
      <c r="A3" s="14" t="s">
        <v>27</v>
      </c>
      <c r="B3" s="2" t="s">
        <v>26</v>
      </c>
      <c r="C3" s="2" t="s">
        <v>133</v>
      </c>
      <c r="D3" s="2">
        <f t="shared" si="0"/>
        <v>81</v>
      </c>
      <c r="E3" s="15"/>
      <c r="F3" s="2">
        <v>3</v>
      </c>
      <c r="G3" s="2">
        <v>9</v>
      </c>
      <c r="H3" s="2">
        <v>2</v>
      </c>
      <c r="I3" s="2">
        <v>15</v>
      </c>
      <c r="J3" s="2">
        <v>7</v>
      </c>
      <c r="K3" s="2">
        <f t="shared" si="1"/>
        <v>36</v>
      </c>
      <c r="L3" s="2">
        <v>10</v>
      </c>
      <c r="M3" s="2">
        <v>9</v>
      </c>
      <c r="N3" s="2">
        <v>11</v>
      </c>
      <c r="O3" s="2">
        <v>13</v>
      </c>
      <c r="P3" s="2">
        <f t="shared" si="2"/>
        <v>43</v>
      </c>
      <c r="Q3" s="2">
        <f t="shared" si="3"/>
        <v>79</v>
      </c>
      <c r="R3" s="9">
        <v>88.552380952380958</v>
      </c>
      <c r="S3" s="9">
        <v>88.461538461538453</v>
      </c>
      <c r="U3" s="1" t="s">
        <v>191</v>
      </c>
    </row>
    <row r="4" spans="1:21" x14ac:dyDescent="0.35">
      <c r="A4" s="14" t="s">
        <v>28</v>
      </c>
      <c r="B4" s="2" t="s">
        <v>29</v>
      </c>
      <c r="C4" s="2" t="s">
        <v>134</v>
      </c>
      <c r="D4" s="2">
        <f t="shared" si="0"/>
        <v>62</v>
      </c>
      <c r="E4" s="15"/>
      <c r="F4" s="2">
        <v>1</v>
      </c>
      <c r="G4" s="2">
        <v>5</v>
      </c>
      <c r="H4" s="2">
        <v>1</v>
      </c>
      <c r="I4" s="2">
        <v>2</v>
      </c>
      <c r="J4" s="2">
        <v>3</v>
      </c>
      <c r="K4" s="2">
        <f t="shared" si="1"/>
        <v>12</v>
      </c>
      <c r="L4" s="2">
        <v>8</v>
      </c>
      <c r="M4" s="2">
        <v>10</v>
      </c>
      <c r="N4" s="2">
        <v>11</v>
      </c>
      <c r="O4" s="2">
        <v>13</v>
      </c>
      <c r="P4" s="2">
        <f t="shared" si="2"/>
        <v>42</v>
      </c>
      <c r="Q4" s="2">
        <f t="shared" si="3"/>
        <v>54</v>
      </c>
      <c r="R4" s="9">
        <v>90.161904761904765</v>
      </c>
      <c r="S4" s="9">
        <v>96.15384615384616</v>
      </c>
      <c r="U4" s="1" t="s">
        <v>188</v>
      </c>
    </row>
    <row r="5" spans="1:21" x14ac:dyDescent="0.35">
      <c r="A5" s="14" t="s">
        <v>30</v>
      </c>
      <c r="B5" s="2" t="s">
        <v>31</v>
      </c>
      <c r="C5" s="2" t="s">
        <v>135</v>
      </c>
      <c r="D5" s="2">
        <f t="shared" si="0"/>
        <v>22</v>
      </c>
      <c r="E5" s="15"/>
      <c r="F5" s="2"/>
      <c r="G5" s="2"/>
      <c r="H5" s="2">
        <v>0</v>
      </c>
      <c r="I5" s="2">
        <v>4</v>
      </c>
      <c r="J5" s="2">
        <v>2</v>
      </c>
      <c r="K5" s="2">
        <f t="shared" si="1"/>
        <v>6</v>
      </c>
      <c r="L5" s="2">
        <v>1</v>
      </c>
      <c r="M5" s="2">
        <v>1</v>
      </c>
      <c r="N5" s="2">
        <v>1</v>
      </c>
      <c r="O5" s="2">
        <v>2</v>
      </c>
      <c r="P5" s="2">
        <f t="shared" si="2"/>
        <v>5</v>
      </c>
      <c r="Q5" s="2">
        <f t="shared" si="3"/>
        <v>11</v>
      </c>
      <c r="R5" s="9">
        <v>66.654761904761898</v>
      </c>
      <c r="S5" s="9">
        <v>61.53846153846154</v>
      </c>
      <c r="U5" s="1" t="s">
        <v>189</v>
      </c>
    </row>
    <row r="6" spans="1:21" x14ac:dyDescent="0.35">
      <c r="A6" s="14" t="s">
        <v>32</v>
      </c>
      <c r="B6" s="2" t="s">
        <v>33</v>
      </c>
      <c r="C6" s="2" t="s">
        <v>136</v>
      </c>
      <c r="D6" s="2">
        <f t="shared" si="0"/>
        <v>23</v>
      </c>
      <c r="E6" s="15"/>
      <c r="F6" s="2">
        <v>2</v>
      </c>
      <c r="G6" s="2">
        <v>1</v>
      </c>
      <c r="H6" s="2">
        <v>2</v>
      </c>
      <c r="I6" s="2"/>
      <c r="J6" s="2"/>
      <c r="K6" s="2">
        <f t="shared" si="1"/>
        <v>5</v>
      </c>
      <c r="L6" s="2">
        <v>1</v>
      </c>
      <c r="M6" s="2">
        <v>0</v>
      </c>
      <c r="N6" s="2">
        <v>5</v>
      </c>
      <c r="O6" s="2">
        <v>0</v>
      </c>
      <c r="P6" s="2">
        <f t="shared" si="2"/>
        <v>6</v>
      </c>
      <c r="Q6" s="2">
        <f t="shared" si="3"/>
        <v>11</v>
      </c>
      <c r="R6" s="9">
        <v>65.254761904761907</v>
      </c>
      <c r="S6" s="9">
        <v>73.07692307692308</v>
      </c>
      <c r="U6" s="1" t="s">
        <v>190</v>
      </c>
    </row>
    <row r="7" spans="1:21" x14ac:dyDescent="0.35">
      <c r="A7" s="14" t="s">
        <v>34</v>
      </c>
      <c r="B7" s="2" t="s">
        <v>35</v>
      </c>
      <c r="C7" s="2" t="s">
        <v>137</v>
      </c>
      <c r="D7" s="2">
        <f t="shared" si="0"/>
        <v>97</v>
      </c>
      <c r="E7" s="15"/>
      <c r="F7" s="2">
        <v>3</v>
      </c>
      <c r="G7" s="2">
        <v>11</v>
      </c>
      <c r="H7" s="2">
        <v>6</v>
      </c>
      <c r="I7" s="2">
        <v>15</v>
      </c>
      <c r="J7" s="2">
        <v>15</v>
      </c>
      <c r="K7" s="2">
        <f t="shared" si="1"/>
        <v>50</v>
      </c>
      <c r="L7" s="2">
        <v>10</v>
      </c>
      <c r="M7" s="2">
        <v>10</v>
      </c>
      <c r="N7" s="2">
        <v>12</v>
      </c>
      <c r="O7" s="2">
        <v>15</v>
      </c>
      <c r="P7" s="2">
        <f t="shared" si="2"/>
        <v>47</v>
      </c>
      <c r="Q7" s="2">
        <f t="shared" si="3"/>
        <v>97</v>
      </c>
      <c r="R7" s="9">
        <v>95.476190476190482</v>
      </c>
      <c r="S7" s="9">
        <v>100</v>
      </c>
      <c r="U7" s="1" t="s">
        <v>192</v>
      </c>
    </row>
    <row r="8" spans="1:21" x14ac:dyDescent="0.35">
      <c r="A8" s="14" t="s">
        <v>36</v>
      </c>
      <c r="B8" s="2" t="s">
        <v>37</v>
      </c>
      <c r="C8" s="2" t="s">
        <v>138</v>
      </c>
      <c r="D8" s="2">
        <f t="shared" si="0"/>
        <v>48</v>
      </c>
      <c r="E8" s="15"/>
      <c r="F8" s="2"/>
      <c r="G8" s="2">
        <v>6</v>
      </c>
      <c r="H8" s="2">
        <v>1</v>
      </c>
      <c r="I8" s="2">
        <v>3</v>
      </c>
      <c r="J8" s="2">
        <v>3</v>
      </c>
      <c r="K8" s="2">
        <f t="shared" si="1"/>
        <v>13</v>
      </c>
      <c r="L8" s="2">
        <v>5</v>
      </c>
      <c r="M8" s="2">
        <v>0</v>
      </c>
      <c r="N8" s="2">
        <v>7</v>
      </c>
      <c r="O8" s="2">
        <v>13</v>
      </c>
      <c r="P8" s="2">
        <f t="shared" si="2"/>
        <v>25</v>
      </c>
      <c r="Q8" s="2">
        <f t="shared" si="3"/>
        <v>38</v>
      </c>
      <c r="R8" s="9">
        <v>80.183333333333337</v>
      </c>
      <c r="S8" s="9">
        <v>92.307692307692307</v>
      </c>
      <c r="U8" s="1" t="s">
        <v>193</v>
      </c>
    </row>
    <row r="9" spans="1:21" x14ac:dyDescent="0.35">
      <c r="A9" s="14" t="s">
        <v>38</v>
      </c>
      <c r="B9" s="2" t="s">
        <v>39</v>
      </c>
      <c r="C9" s="2" t="s">
        <v>139</v>
      </c>
      <c r="D9" s="2">
        <f t="shared" si="0"/>
        <v>53</v>
      </c>
      <c r="E9" s="15"/>
      <c r="F9" s="2">
        <v>2</v>
      </c>
      <c r="G9" s="2"/>
      <c r="H9" s="2"/>
      <c r="I9" s="2">
        <v>7</v>
      </c>
      <c r="J9" s="2">
        <v>1</v>
      </c>
      <c r="K9" s="2">
        <f t="shared" si="1"/>
        <v>10</v>
      </c>
      <c r="L9" s="2">
        <v>6</v>
      </c>
      <c r="M9" s="2">
        <v>9</v>
      </c>
      <c r="N9" s="2">
        <v>3</v>
      </c>
      <c r="O9" s="2">
        <v>15</v>
      </c>
      <c r="P9" s="2">
        <f t="shared" si="2"/>
        <v>33</v>
      </c>
      <c r="Q9" s="2">
        <f t="shared" si="3"/>
        <v>43</v>
      </c>
      <c r="R9" s="9">
        <v>90.6</v>
      </c>
      <c r="S9" s="9">
        <v>100</v>
      </c>
      <c r="U9" s="1" t="s">
        <v>195</v>
      </c>
    </row>
    <row r="10" spans="1:21" x14ac:dyDescent="0.35">
      <c r="A10" s="14" t="s">
        <v>40</v>
      </c>
      <c r="B10" s="2" t="s">
        <v>41</v>
      </c>
      <c r="C10" s="2" t="s">
        <v>140</v>
      </c>
      <c r="D10" s="2">
        <f t="shared" si="0"/>
        <v>39</v>
      </c>
      <c r="E10" s="15"/>
      <c r="F10" s="2">
        <v>0</v>
      </c>
      <c r="G10" s="2">
        <v>2</v>
      </c>
      <c r="H10" s="2">
        <v>1</v>
      </c>
      <c r="I10" s="2">
        <v>2</v>
      </c>
      <c r="J10" s="2">
        <v>2</v>
      </c>
      <c r="K10" s="2">
        <f t="shared" si="1"/>
        <v>7</v>
      </c>
      <c r="L10" s="2">
        <v>6</v>
      </c>
      <c r="M10" s="2">
        <v>9</v>
      </c>
      <c r="N10" s="2">
        <v>1</v>
      </c>
      <c r="O10" s="2">
        <v>3</v>
      </c>
      <c r="P10" s="2">
        <f t="shared" si="2"/>
        <v>19</v>
      </c>
      <c r="Q10" s="2">
        <f t="shared" si="3"/>
        <v>26</v>
      </c>
      <c r="R10" s="9">
        <v>89.688095238095229</v>
      </c>
      <c r="S10" s="9">
        <v>96.15384615384616</v>
      </c>
      <c r="U10" s="1" t="s">
        <v>200</v>
      </c>
    </row>
    <row r="11" spans="1:21" x14ac:dyDescent="0.35">
      <c r="A11" s="14" t="s">
        <v>42</v>
      </c>
      <c r="B11" s="2" t="s">
        <v>43</v>
      </c>
      <c r="C11" s="2" t="s">
        <v>141</v>
      </c>
      <c r="D11" s="2">
        <f t="shared" si="0"/>
        <v>71</v>
      </c>
      <c r="E11" s="15"/>
      <c r="F11" s="2">
        <v>3</v>
      </c>
      <c r="G11" s="2">
        <v>5</v>
      </c>
      <c r="H11" s="2">
        <v>3</v>
      </c>
      <c r="I11" s="2">
        <v>3</v>
      </c>
      <c r="J11" s="2">
        <v>6</v>
      </c>
      <c r="K11" s="2">
        <f t="shared" si="1"/>
        <v>20</v>
      </c>
      <c r="L11" s="2">
        <v>10</v>
      </c>
      <c r="M11" s="2">
        <v>10</v>
      </c>
      <c r="N11" s="2">
        <v>10</v>
      </c>
      <c r="O11" s="2">
        <v>15</v>
      </c>
      <c r="P11" s="2">
        <f t="shared" si="2"/>
        <v>45</v>
      </c>
      <c r="Q11" s="2">
        <f t="shared" si="3"/>
        <v>65</v>
      </c>
      <c r="R11" s="9">
        <v>90.064285714285717</v>
      </c>
      <c r="S11" s="9">
        <v>100</v>
      </c>
      <c r="U11" s="1" t="s">
        <v>196</v>
      </c>
    </row>
    <row r="12" spans="1:21" x14ac:dyDescent="0.35">
      <c r="A12" s="14" t="s">
        <v>44</v>
      </c>
      <c r="B12" s="2" t="s">
        <v>45</v>
      </c>
      <c r="C12" s="2" t="s">
        <v>142</v>
      </c>
      <c r="D12" s="2">
        <f t="shared" si="0"/>
        <v>77</v>
      </c>
      <c r="E12" s="15"/>
      <c r="F12" s="2">
        <v>1</v>
      </c>
      <c r="G12" s="2">
        <v>11</v>
      </c>
      <c r="H12" s="2">
        <v>6</v>
      </c>
      <c r="I12" s="2">
        <v>11</v>
      </c>
      <c r="J12" s="2">
        <v>3</v>
      </c>
      <c r="K12" s="2">
        <f t="shared" si="1"/>
        <v>32</v>
      </c>
      <c r="L12" s="2">
        <v>10</v>
      </c>
      <c r="M12" s="2">
        <v>10</v>
      </c>
      <c r="N12" s="2">
        <v>9</v>
      </c>
      <c r="O12" s="2">
        <v>11</v>
      </c>
      <c r="P12" s="2">
        <f t="shared" si="2"/>
        <v>40</v>
      </c>
      <c r="Q12" s="2">
        <f t="shared" si="3"/>
        <v>72</v>
      </c>
      <c r="R12" s="9">
        <v>90.542857142857144</v>
      </c>
      <c r="S12" s="9">
        <v>100</v>
      </c>
      <c r="U12" s="1" t="s">
        <v>198</v>
      </c>
    </row>
    <row r="13" spans="1:21" x14ac:dyDescent="0.35">
      <c r="A13" s="14" t="s">
        <v>46</v>
      </c>
      <c r="B13" s="2" t="s">
        <v>47</v>
      </c>
      <c r="C13" s="2" t="s">
        <v>143</v>
      </c>
      <c r="D13" s="2">
        <f t="shared" si="0"/>
        <v>24</v>
      </c>
      <c r="E13" s="15"/>
      <c r="F13" s="2">
        <v>0</v>
      </c>
      <c r="G13" s="2">
        <v>1</v>
      </c>
      <c r="H13" s="2">
        <v>1</v>
      </c>
      <c r="I13" s="2">
        <v>2</v>
      </c>
      <c r="J13" s="2">
        <v>2</v>
      </c>
      <c r="K13" s="2">
        <f t="shared" si="1"/>
        <v>6</v>
      </c>
      <c r="L13" s="2">
        <v>2</v>
      </c>
      <c r="M13" s="2">
        <v>3</v>
      </c>
      <c r="N13" s="2">
        <v>1</v>
      </c>
      <c r="O13" s="2">
        <v>7</v>
      </c>
      <c r="P13" s="2">
        <f t="shared" si="2"/>
        <v>13</v>
      </c>
      <c r="Q13" s="2">
        <f t="shared" si="3"/>
        <v>19</v>
      </c>
      <c r="R13" s="9"/>
      <c r="S13" s="9">
        <v>88.461538461538453</v>
      </c>
      <c r="U13" s="1" t="s">
        <v>199</v>
      </c>
    </row>
    <row r="14" spans="1:21" x14ac:dyDescent="0.35">
      <c r="A14" s="14" t="s">
        <v>48</v>
      </c>
      <c r="B14" s="2" t="s">
        <v>49</v>
      </c>
      <c r="C14" s="2" t="s">
        <v>144</v>
      </c>
      <c r="D14" s="2">
        <f t="shared" si="0"/>
        <v>65</v>
      </c>
      <c r="E14" s="15"/>
      <c r="F14" s="2">
        <v>0</v>
      </c>
      <c r="G14" s="2">
        <v>3</v>
      </c>
      <c r="H14" s="2">
        <v>6</v>
      </c>
      <c r="I14" s="2">
        <v>4</v>
      </c>
      <c r="J14" s="2">
        <v>4</v>
      </c>
      <c r="K14" s="2">
        <f t="shared" si="1"/>
        <v>17</v>
      </c>
      <c r="L14" s="2">
        <v>10</v>
      </c>
      <c r="M14" s="2">
        <v>10</v>
      </c>
      <c r="N14" s="2">
        <v>11</v>
      </c>
      <c r="O14" s="2">
        <v>11</v>
      </c>
      <c r="P14" s="2">
        <f t="shared" si="2"/>
        <v>42</v>
      </c>
      <c r="Q14" s="2">
        <f t="shared" si="3"/>
        <v>59</v>
      </c>
      <c r="R14" s="9">
        <v>91.333333333333329</v>
      </c>
      <c r="S14" s="9">
        <v>88.461538461538453</v>
      </c>
      <c r="U14" s="1" t="s">
        <v>197</v>
      </c>
    </row>
    <row r="15" spans="1:21" x14ac:dyDescent="0.35">
      <c r="A15" s="14" t="s">
        <v>50</v>
      </c>
      <c r="B15" s="2" t="s">
        <v>51</v>
      </c>
      <c r="C15" s="2" t="s">
        <v>145</v>
      </c>
      <c r="D15" s="2">
        <f t="shared" si="0"/>
        <v>37</v>
      </c>
      <c r="E15" s="15"/>
      <c r="F15" s="2"/>
      <c r="G15" s="2">
        <v>2</v>
      </c>
      <c r="H15" s="2"/>
      <c r="I15" s="2">
        <v>3</v>
      </c>
      <c r="J15" s="2"/>
      <c r="K15" s="2">
        <f t="shared" si="1"/>
        <v>5</v>
      </c>
      <c r="L15" s="2">
        <v>6</v>
      </c>
      <c r="M15" s="2">
        <v>9</v>
      </c>
      <c r="N15" s="2">
        <v>7</v>
      </c>
      <c r="O15" s="2">
        <v>3</v>
      </c>
      <c r="P15" s="2">
        <f t="shared" si="2"/>
        <v>25</v>
      </c>
      <c r="Q15" s="2">
        <f t="shared" si="3"/>
        <v>30</v>
      </c>
      <c r="R15" s="9">
        <v>61.590476190476188</v>
      </c>
      <c r="S15" s="9">
        <v>65.384615384615387</v>
      </c>
    </row>
    <row r="16" spans="1:21" x14ac:dyDescent="0.35">
      <c r="A16" s="14" t="s">
        <v>52</v>
      </c>
      <c r="B16" s="2" t="s">
        <v>53</v>
      </c>
      <c r="C16" s="2" t="s">
        <v>146</v>
      </c>
      <c r="D16" s="2">
        <f t="shared" si="0"/>
        <v>33</v>
      </c>
      <c r="E16" s="15"/>
      <c r="F16" s="2">
        <v>0</v>
      </c>
      <c r="G16" s="2">
        <v>5</v>
      </c>
      <c r="H16" s="2">
        <v>0</v>
      </c>
      <c r="I16" s="2">
        <v>1</v>
      </c>
      <c r="J16" s="2">
        <v>3</v>
      </c>
      <c r="K16" s="2">
        <f t="shared" si="1"/>
        <v>9</v>
      </c>
      <c r="L16" s="2">
        <v>2</v>
      </c>
      <c r="M16" s="2">
        <v>5</v>
      </c>
      <c r="N16" s="2">
        <v>2</v>
      </c>
      <c r="O16" s="2">
        <v>4</v>
      </c>
      <c r="P16" s="2">
        <f t="shared" si="2"/>
        <v>13</v>
      </c>
      <c r="Q16" s="2">
        <f t="shared" si="3"/>
        <v>22</v>
      </c>
      <c r="R16" s="9">
        <v>66.345238095238102</v>
      </c>
      <c r="S16" s="9">
        <v>84.615384615384613</v>
      </c>
    </row>
    <row r="17" spans="1:19" x14ac:dyDescent="0.35">
      <c r="A17" s="14" t="s">
        <v>54</v>
      </c>
      <c r="B17" s="2" t="s">
        <v>55</v>
      </c>
      <c r="C17" s="2" t="s">
        <v>147</v>
      </c>
      <c r="D17" s="2">
        <f t="shared" si="0"/>
        <v>17</v>
      </c>
      <c r="E17" s="15"/>
      <c r="F17" s="2">
        <v>0</v>
      </c>
      <c r="G17" s="2">
        <v>0</v>
      </c>
      <c r="H17" s="2">
        <v>0</v>
      </c>
      <c r="I17" s="2"/>
      <c r="J17" s="2">
        <v>0</v>
      </c>
      <c r="K17" s="2">
        <f t="shared" si="1"/>
        <v>0</v>
      </c>
      <c r="L17" s="2">
        <v>0</v>
      </c>
      <c r="M17" s="2">
        <v>2</v>
      </c>
      <c r="N17" s="2">
        <v>0</v>
      </c>
      <c r="O17" s="2">
        <v>0</v>
      </c>
      <c r="P17" s="2">
        <f t="shared" si="2"/>
        <v>2</v>
      </c>
      <c r="Q17" s="2">
        <f t="shared" si="3"/>
        <v>2</v>
      </c>
      <c r="R17" s="9">
        <v>81.82380952380953</v>
      </c>
      <c r="S17" s="9">
        <v>73.07692307692308</v>
      </c>
    </row>
    <row r="18" spans="1:19" x14ac:dyDescent="0.35">
      <c r="A18" s="14" t="s">
        <v>56</v>
      </c>
      <c r="B18" s="2" t="s">
        <v>57</v>
      </c>
      <c r="C18" s="2" t="s">
        <v>148</v>
      </c>
      <c r="D18" s="2">
        <f t="shared" si="0"/>
        <v>42</v>
      </c>
      <c r="E18" s="15"/>
      <c r="F18" s="2">
        <v>1</v>
      </c>
      <c r="G18" s="2">
        <v>2</v>
      </c>
      <c r="H18" s="2">
        <v>1</v>
      </c>
      <c r="I18" s="2">
        <v>2</v>
      </c>
      <c r="J18" s="2">
        <v>2</v>
      </c>
      <c r="K18" s="2">
        <f t="shared" si="1"/>
        <v>8</v>
      </c>
      <c r="L18" s="2">
        <v>6</v>
      </c>
      <c r="M18" s="2">
        <v>4</v>
      </c>
      <c r="N18" s="2">
        <v>0</v>
      </c>
      <c r="O18" s="2">
        <v>13</v>
      </c>
      <c r="P18" s="2">
        <f t="shared" si="2"/>
        <v>23</v>
      </c>
      <c r="Q18" s="2">
        <f t="shared" si="3"/>
        <v>31</v>
      </c>
      <c r="R18" s="9">
        <v>87.885714285714286</v>
      </c>
      <c r="S18" s="9">
        <v>88.461538461538453</v>
      </c>
    </row>
    <row r="19" spans="1:19" x14ac:dyDescent="0.35">
      <c r="A19" s="14" t="s">
        <v>58</v>
      </c>
      <c r="B19" s="2" t="s">
        <v>59</v>
      </c>
      <c r="C19" s="2" t="s">
        <v>149</v>
      </c>
      <c r="D19" s="2">
        <f t="shared" si="0"/>
        <v>45</v>
      </c>
      <c r="E19" s="15"/>
      <c r="F19" s="2"/>
      <c r="G19" s="2">
        <v>1</v>
      </c>
      <c r="H19" s="2"/>
      <c r="I19" s="2">
        <v>2</v>
      </c>
      <c r="J19" s="2"/>
      <c r="K19" s="2">
        <f t="shared" si="1"/>
        <v>3</v>
      </c>
      <c r="L19" s="2">
        <v>9</v>
      </c>
      <c r="M19" s="2">
        <v>9</v>
      </c>
      <c r="N19" s="2">
        <v>11</v>
      </c>
      <c r="O19" s="2">
        <v>2</v>
      </c>
      <c r="P19" s="2">
        <f t="shared" si="2"/>
        <v>31</v>
      </c>
      <c r="Q19" s="2">
        <f t="shared" si="3"/>
        <v>34</v>
      </c>
      <c r="R19" s="9">
        <v>87.285714285714278</v>
      </c>
      <c r="S19" s="9">
        <v>92.307692307692307</v>
      </c>
    </row>
    <row r="20" spans="1:19" x14ac:dyDescent="0.35">
      <c r="A20" s="14" t="s">
        <v>60</v>
      </c>
      <c r="B20" s="2" t="s">
        <v>61</v>
      </c>
      <c r="C20" s="2" t="s">
        <v>150</v>
      </c>
      <c r="D20" s="2">
        <f t="shared" si="0"/>
        <v>73</v>
      </c>
      <c r="E20" s="15"/>
      <c r="F20" s="2">
        <v>3</v>
      </c>
      <c r="G20" s="2">
        <v>7</v>
      </c>
      <c r="H20" s="2">
        <v>4</v>
      </c>
      <c r="I20" s="2">
        <v>7</v>
      </c>
      <c r="J20" s="2">
        <v>6</v>
      </c>
      <c r="K20" s="2">
        <f t="shared" si="1"/>
        <v>27</v>
      </c>
      <c r="L20" s="2">
        <v>8</v>
      </c>
      <c r="M20" s="2">
        <v>10</v>
      </c>
      <c r="N20" s="2">
        <v>13</v>
      </c>
      <c r="O20" s="2">
        <v>10</v>
      </c>
      <c r="P20" s="2">
        <f t="shared" si="2"/>
        <v>41</v>
      </c>
      <c r="Q20" s="2">
        <f t="shared" si="3"/>
        <v>68</v>
      </c>
      <c r="R20" s="9">
        <v>84.983333333333334</v>
      </c>
      <c r="S20" s="9">
        <v>100</v>
      </c>
    </row>
    <row r="21" spans="1:19" x14ac:dyDescent="0.35">
      <c r="A21" s="14" t="s">
        <v>62</v>
      </c>
      <c r="B21" s="2" t="s">
        <v>63</v>
      </c>
      <c r="C21" s="2" t="s">
        <v>151</v>
      </c>
      <c r="D21" s="2">
        <f t="shared" si="0"/>
        <v>72</v>
      </c>
      <c r="E21" s="15"/>
      <c r="F21" s="2">
        <v>1</v>
      </c>
      <c r="G21" s="2">
        <v>8</v>
      </c>
      <c r="H21" s="2">
        <v>6</v>
      </c>
      <c r="I21" s="2">
        <v>15</v>
      </c>
      <c r="J21" s="2">
        <v>3</v>
      </c>
      <c r="K21" s="2">
        <f t="shared" si="1"/>
        <v>33</v>
      </c>
      <c r="L21" s="2">
        <v>10</v>
      </c>
      <c r="M21" s="2">
        <v>10</v>
      </c>
      <c r="N21" s="2">
        <v>11</v>
      </c>
      <c r="O21" s="2">
        <v>11</v>
      </c>
      <c r="P21" s="2">
        <f t="shared" si="2"/>
        <v>42</v>
      </c>
      <c r="Q21" s="2">
        <f t="shared" si="3"/>
        <v>75</v>
      </c>
      <c r="R21" s="9">
        <v>53.988095238095241</v>
      </c>
      <c r="S21" s="9">
        <v>69.230769230769226</v>
      </c>
    </row>
    <row r="22" spans="1:19" x14ac:dyDescent="0.35">
      <c r="A22" s="14" t="s">
        <v>64</v>
      </c>
      <c r="B22" s="2" t="s">
        <v>65</v>
      </c>
      <c r="C22" s="2" t="s">
        <v>152</v>
      </c>
      <c r="D22" s="2">
        <f t="shared" si="0"/>
        <v>74</v>
      </c>
      <c r="E22" s="15"/>
      <c r="F22" s="2">
        <v>3</v>
      </c>
      <c r="G22" s="2">
        <v>9</v>
      </c>
      <c r="H22" s="2">
        <v>2</v>
      </c>
      <c r="I22" s="2">
        <v>4</v>
      </c>
      <c r="J22" s="2">
        <v>6</v>
      </c>
      <c r="K22" s="2">
        <f t="shared" si="1"/>
        <v>24</v>
      </c>
      <c r="L22" s="2">
        <v>9</v>
      </c>
      <c r="M22" s="2">
        <v>8</v>
      </c>
      <c r="N22" s="2">
        <v>14</v>
      </c>
      <c r="O22" s="2">
        <v>14</v>
      </c>
      <c r="P22" s="2">
        <f t="shared" si="2"/>
        <v>45</v>
      </c>
      <c r="Q22" s="2">
        <f t="shared" si="3"/>
        <v>69</v>
      </c>
      <c r="R22" s="9">
        <v>84.519047619047626</v>
      </c>
      <c r="S22" s="9">
        <v>100</v>
      </c>
    </row>
    <row r="23" spans="1:19" x14ac:dyDescent="0.35">
      <c r="A23" s="14" t="s">
        <v>66</v>
      </c>
      <c r="B23" s="2" t="s">
        <v>67</v>
      </c>
      <c r="C23" s="2" t="s">
        <v>153</v>
      </c>
      <c r="D23" s="2">
        <f t="shared" si="0"/>
        <v>46</v>
      </c>
      <c r="E23" s="15"/>
      <c r="F23" s="2">
        <v>1</v>
      </c>
      <c r="G23" s="2">
        <v>3</v>
      </c>
      <c r="H23" s="2">
        <v>2</v>
      </c>
      <c r="I23" s="2">
        <v>3</v>
      </c>
      <c r="J23" s="2">
        <v>3</v>
      </c>
      <c r="K23" s="2">
        <f t="shared" si="1"/>
        <v>12</v>
      </c>
      <c r="L23" s="2">
        <v>7</v>
      </c>
      <c r="M23" s="2">
        <v>10</v>
      </c>
      <c r="N23" s="2">
        <v>5</v>
      </c>
      <c r="O23" s="2">
        <v>3</v>
      </c>
      <c r="P23" s="2">
        <f t="shared" si="2"/>
        <v>25</v>
      </c>
      <c r="Q23" s="2">
        <f t="shared" si="3"/>
        <v>37</v>
      </c>
      <c r="R23" s="9">
        <v>85.909523809523819</v>
      </c>
      <c r="S23" s="9">
        <v>76.92307692307692</v>
      </c>
    </row>
    <row r="24" spans="1:19" x14ac:dyDescent="0.35">
      <c r="A24" s="14" t="s">
        <v>68</v>
      </c>
      <c r="B24" s="2" t="s">
        <v>69</v>
      </c>
      <c r="C24" s="2" t="s">
        <v>154</v>
      </c>
      <c r="D24" s="2">
        <f t="shared" si="0"/>
        <v>67</v>
      </c>
      <c r="E24" s="15"/>
      <c r="F24" s="2">
        <v>3</v>
      </c>
      <c r="G24" s="2">
        <v>4</v>
      </c>
      <c r="H24" s="2">
        <v>3</v>
      </c>
      <c r="I24" s="2">
        <v>5</v>
      </c>
      <c r="J24" s="2">
        <v>4</v>
      </c>
      <c r="K24" s="2">
        <f t="shared" si="1"/>
        <v>19</v>
      </c>
      <c r="L24" s="2">
        <v>10</v>
      </c>
      <c r="M24" s="2">
        <v>10</v>
      </c>
      <c r="N24" s="2">
        <v>11</v>
      </c>
      <c r="O24" s="2">
        <v>12</v>
      </c>
      <c r="P24" s="2">
        <f t="shared" si="2"/>
        <v>43</v>
      </c>
      <c r="Q24" s="2">
        <f t="shared" si="3"/>
        <v>62</v>
      </c>
      <c r="R24" s="9">
        <v>81.366666666666674</v>
      </c>
      <c r="S24" s="9">
        <v>96.15384615384616</v>
      </c>
    </row>
    <row r="25" spans="1:19" x14ac:dyDescent="0.35">
      <c r="A25" s="14" t="s">
        <v>70</v>
      </c>
      <c r="B25" s="2" t="s">
        <v>71</v>
      </c>
      <c r="C25" s="2" t="s">
        <v>155</v>
      </c>
      <c r="D25" s="2">
        <f t="shared" si="0"/>
        <v>69</v>
      </c>
      <c r="E25" s="15"/>
      <c r="F25" s="2">
        <v>2</v>
      </c>
      <c r="G25" s="2">
        <v>8</v>
      </c>
      <c r="H25" s="2">
        <v>2</v>
      </c>
      <c r="I25" s="2">
        <v>6</v>
      </c>
      <c r="J25" s="2">
        <v>3</v>
      </c>
      <c r="K25" s="2">
        <f t="shared" si="1"/>
        <v>21</v>
      </c>
      <c r="L25" s="2">
        <v>10</v>
      </c>
      <c r="M25" s="2">
        <v>10</v>
      </c>
      <c r="N25" s="2">
        <v>11</v>
      </c>
      <c r="O25" s="2">
        <v>12</v>
      </c>
      <c r="P25" s="2">
        <f t="shared" si="2"/>
        <v>43</v>
      </c>
      <c r="Q25" s="2">
        <f t="shared" si="3"/>
        <v>64</v>
      </c>
      <c r="R25" s="9">
        <v>91.273809523809518</v>
      </c>
      <c r="S25" s="9">
        <v>88.461538461538453</v>
      </c>
    </row>
    <row r="26" spans="1:19" x14ac:dyDescent="0.35">
      <c r="A26" s="14" t="s">
        <v>72</v>
      </c>
      <c r="B26" s="2" t="s">
        <v>73</v>
      </c>
      <c r="C26" s="2" t="s">
        <v>156</v>
      </c>
      <c r="D26" s="2">
        <f t="shared" si="0"/>
        <v>67</v>
      </c>
      <c r="E26" s="15"/>
      <c r="F26" s="2">
        <v>2</v>
      </c>
      <c r="G26" s="2">
        <v>4</v>
      </c>
      <c r="H26" s="2">
        <v>2</v>
      </c>
      <c r="I26" s="2">
        <v>5</v>
      </c>
      <c r="J26" s="2">
        <v>6</v>
      </c>
      <c r="K26" s="2">
        <f t="shared" si="1"/>
        <v>19</v>
      </c>
      <c r="L26" s="2">
        <v>10</v>
      </c>
      <c r="M26" s="2">
        <v>8</v>
      </c>
      <c r="N26" s="2">
        <v>10</v>
      </c>
      <c r="O26" s="2">
        <v>14</v>
      </c>
      <c r="P26" s="2">
        <f t="shared" si="2"/>
        <v>42</v>
      </c>
      <c r="Q26" s="2">
        <f t="shared" si="3"/>
        <v>61</v>
      </c>
      <c r="R26" s="9">
        <v>84.859523809523807</v>
      </c>
      <c r="S26" s="9">
        <v>96.15384615384616</v>
      </c>
    </row>
    <row r="27" spans="1:19" x14ac:dyDescent="0.35">
      <c r="A27" s="14" t="s">
        <v>74</v>
      </c>
      <c r="B27" s="2" t="s">
        <v>75</v>
      </c>
      <c r="C27" s="2" t="s">
        <v>157</v>
      </c>
      <c r="D27" s="2">
        <f t="shared" si="0"/>
        <v>49</v>
      </c>
      <c r="E27" s="15"/>
      <c r="F27" s="2">
        <v>0</v>
      </c>
      <c r="G27" s="2">
        <v>2</v>
      </c>
      <c r="H27" s="2">
        <v>1</v>
      </c>
      <c r="I27" s="2">
        <v>3</v>
      </c>
      <c r="J27" s="2">
        <v>3</v>
      </c>
      <c r="K27" s="2">
        <f t="shared" si="1"/>
        <v>9</v>
      </c>
      <c r="L27" s="2">
        <v>8</v>
      </c>
      <c r="M27" s="2">
        <v>9</v>
      </c>
      <c r="N27" s="2">
        <v>6</v>
      </c>
      <c r="O27" s="2">
        <v>13</v>
      </c>
      <c r="P27" s="2">
        <f t="shared" si="2"/>
        <v>36</v>
      </c>
      <c r="Q27" s="2">
        <f t="shared" si="3"/>
        <v>45</v>
      </c>
      <c r="R27" s="9">
        <v>66.607142857142861</v>
      </c>
      <c r="S27" s="9">
        <v>65.384615384615387</v>
      </c>
    </row>
    <row r="28" spans="1:19" x14ac:dyDescent="0.35">
      <c r="A28" s="14" t="s">
        <v>76</v>
      </c>
      <c r="B28" s="2" t="s">
        <v>77</v>
      </c>
      <c r="C28" s="2" t="s">
        <v>158</v>
      </c>
      <c r="D28" s="2">
        <f t="shared" si="0"/>
        <v>61</v>
      </c>
      <c r="E28" s="15"/>
      <c r="F28" s="2">
        <v>3</v>
      </c>
      <c r="G28" s="2"/>
      <c r="H28" s="2"/>
      <c r="I28" s="2">
        <v>4</v>
      </c>
      <c r="J28" s="2"/>
      <c r="K28" s="2">
        <f t="shared" si="1"/>
        <v>7</v>
      </c>
      <c r="L28" s="2">
        <v>10</v>
      </c>
      <c r="M28" s="2">
        <v>10</v>
      </c>
      <c r="N28" s="2">
        <v>12</v>
      </c>
      <c r="O28" s="2">
        <v>14</v>
      </c>
      <c r="P28" s="2">
        <f t="shared" si="2"/>
        <v>46</v>
      </c>
      <c r="Q28" s="2">
        <f t="shared" si="3"/>
        <v>53</v>
      </c>
      <c r="R28" s="9">
        <v>89.804761904761904</v>
      </c>
      <c r="S28" s="9">
        <v>96.15384615384616</v>
      </c>
    </row>
    <row r="29" spans="1:19" x14ac:dyDescent="0.35">
      <c r="A29" s="14" t="s">
        <v>78</v>
      </c>
      <c r="B29" s="2" t="s">
        <v>79</v>
      </c>
      <c r="C29" s="2" t="s">
        <v>159</v>
      </c>
      <c r="D29" s="2">
        <f t="shared" si="0"/>
        <v>46</v>
      </c>
      <c r="E29" s="15"/>
      <c r="F29" s="2">
        <v>1</v>
      </c>
      <c r="G29" s="2">
        <v>7</v>
      </c>
      <c r="H29" s="2">
        <v>2</v>
      </c>
      <c r="I29" s="2">
        <v>2</v>
      </c>
      <c r="J29" s="2">
        <v>3</v>
      </c>
      <c r="K29" s="2">
        <f t="shared" si="1"/>
        <v>15</v>
      </c>
      <c r="L29" s="2">
        <v>4</v>
      </c>
      <c r="M29" s="2">
        <v>5</v>
      </c>
      <c r="N29" s="2">
        <v>9</v>
      </c>
      <c r="O29" s="2">
        <v>4</v>
      </c>
      <c r="P29" s="2">
        <f t="shared" si="2"/>
        <v>22</v>
      </c>
      <c r="Q29" s="2">
        <f t="shared" si="3"/>
        <v>37</v>
      </c>
      <c r="R29" s="9">
        <v>77.807142857142864</v>
      </c>
      <c r="S29" s="9">
        <v>84.615384615384613</v>
      </c>
    </row>
    <row r="30" spans="1:19" x14ac:dyDescent="0.35">
      <c r="A30" s="14" t="s">
        <v>80</v>
      </c>
      <c r="B30" s="2" t="s">
        <v>81</v>
      </c>
      <c r="C30" s="2" t="s">
        <v>160</v>
      </c>
      <c r="D30" s="2">
        <f t="shared" si="0"/>
        <v>26</v>
      </c>
      <c r="E30" s="15"/>
      <c r="F30" s="2"/>
      <c r="G30" s="2">
        <v>0</v>
      </c>
      <c r="H30" s="2"/>
      <c r="I30" s="2"/>
      <c r="J30" s="2"/>
      <c r="K30" s="2">
        <f t="shared" si="1"/>
        <v>0</v>
      </c>
      <c r="L30" s="2">
        <v>7</v>
      </c>
      <c r="M30" s="2">
        <v>6</v>
      </c>
      <c r="N30" s="2">
        <v>0</v>
      </c>
      <c r="O30" s="2">
        <v>0</v>
      </c>
      <c r="P30" s="2">
        <f t="shared" si="2"/>
        <v>13</v>
      </c>
      <c r="Q30" s="2">
        <f t="shared" si="3"/>
        <v>13</v>
      </c>
      <c r="R30" s="9">
        <v>77.947619047619042</v>
      </c>
      <c r="S30" s="9">
        <v>80.769230769230774</v>
      </c>
    </row>
    <row r="31" spans="1:19" x14ac:dyDescent="0.35">
      <c r="A31" s="14" t="s">
        <v>82</v>
      </c>
      <c r="B31" s="2" t="s">
        <v>83</v>
      </c>
      <c r="C31" s="2" t="s">
        <v>161</v>
      </c>
      <c r="D31" s="2">
        <f t="shared" si="0"/>
        <v>42</v>
      </c>
      <c r="E31" s="15"/>
      <c r="F31" s="2">
        <v>1</v>
      </c>
      <c r="G31" s="2">
        <v>4</v>
      </c>
      <c r="H31" s="2">
        <v>2</v>
      </c>
      <c r="I31" s="2">
        <v>3</v>
      </c>
      <c r="J31" s="2">
        <v>0</v>
      </c>
      <c r="K31" s="2">
        <f t="shared" si="1"/>
        <v>10</v>
      </c>
      <c r="L31" s="2">
        <v>7</v>
      </c>
      <c r="M31" s="2">
        <v>5</v>
      </c>
      <c r="N31" s="2">
        <v>3</v>
      </c>
      <c r="O31" s="2">
        <v>5</v>
      </c>
      <c r="P31" s="2">
        <f t="shared" si="2"/>
        <v>20</v>
      </c>
      <c r="Q31" s="2">
        <f t="shared" si="3"/>
        <v>30</v>
      </c>
      <c r="R31" s="9">
        <v>93.738095238095241</v>
      </c>
      <c r="S31" s="9">
        <v>84.615384615384613</v>
      </c>
    </row>
    <row r="32" spans="1:19" x14ac:dyDescent="0.35">
      <c r="A32" s="14" t="s">
        <v>84</v>
      </c>
      <c r="B32" s="2" t="s">
        <v>85</v>
      </c>
      <c r="C32" s="2" t="s">
        <v>162</v>
      </c>
      <c r="D32" s="2">
        <f t="shared" si="0"/>
        <v>43</v>
      </c>
      <c r="E32" s="15"/>
      <c r="F32" s="2">
        <v>0</v>
      </c>
      <c r="G32" s="2">
        <v>2</v>
      </c>
      <c r="H32" s="2">
        <v>0</v>
      </c>
      <c r="I32" s="2">
        <v>4</v>
      </c>
      <c r="J32" s="2">
        <v>4</v>
      </c>
      <c r="K32" s="2">
        <f t="shared" si="1"/>
        <v>10</v>
      </c>
      <c r="L32" s="2">
        <v>1</v>
      </c>
      <c r="M32" s="2">
        <v>6</v>
      </c>
      <c r="N32" s="2">
        <v>9</v>
      </c>
      <c r="O32" s="2">
        <v>6</v>
      </c>
      <c r="P32" s="2">
        <f t="shared" si="2"/>
        <v>22</v>
      </c>
      <c r="Q32" s="2">
        <f t="shared" si="3"/>
        <v>32</v>
      </c>
      <c r="R32" s="9">
        <v>78.542857142857144</v>
      </c>
      <c r="S32" s="9">
        <v>96.15384615384616</v>
      </c>
    </row>
    <row r="33" spans="1:19" x14ac:dyDescent="0.35">
      <c r="A33" s="14" t="s">
        <v>86</v>
      </c>
      <c r="B33" s="2" t="s">
        <v>87</v>
      </c>
      <c r="C33" s="2" t="s">
        <v>163</v>
      </c>
      <c r="D33" s="2">
        <f t="shared" si="0"/>
        <v>43</v>
      </c>
      <c r="E33" s="15"/>
      <c r="F33" s="2">
        <v>0</v>
      </c>
      <c r="G33" s="2">
        <v>0</v>
      </c>
      <c r="H33" s="2"/>
      <c r="I33" s="2"/>
      <c r="J33" s="2"/>
      <c r="K33" s="2">
        <f t="shared" si="1"/>
        <v>0</v>
      </c>
      <c r="L33" s="2">
        <v>10</v>
      </c>
      <c r="M33" s="2">
        <v>9</v>
      </c>
      <c r="N33" s="2">
        <v>2</v>
      </c>
      <c r="O33" s="2">
        <v>13</v>
      </c>
      <c r="P33" s="2">
        <f t="shared" si="2"/>
        <v>34</v>
      </c>
      <c r="Q33" s="2">
        <f t="shared" si="3"/>
        <v>34</v>
      </c>
      <c r="R33" s="9">
        <v>69.521428571428572</v>
      </c>
      <c r="S33" s="9">
        <v>84.615384615384613</v>
      </c>
    </row>
    <row r="34" spans="1:19" x14ac:dyDescent="0.35">
      <c r="A34" s="14" t="s">
        <v>88</v>
      </c>
      <c r="B34" s="2" t="s">
        <v>89</v>
      </c>
      <c r="C34" s="2" t="s">
        <v>164</v>
      </c>
      <c r="D34" s="2">
        <f t="shared" ref="D34:D52" si="4">ROUND(0.8*Q34+0.1*R34+0.1*S34,0)</f>
        <v>69</v>
      </c>
      <c r="E34" s="15"/>
      <c r="F34" s="2">
        <v>3</v>
      </c>
      <c r="G34" s="2">
        <v>6</v>
      </c>
      <c r="H34" s="2">
        <v>4</v>
      </c>
      <c r="I34" s="2">
        <v>4</v>
      </c>
      <c r="J34" s="2">
        <v>2</v>
      </c>
      <c r="K34" s="2">
        <f t="shared" si="1"/>
        <v>19</v>
      </c>
      <c r="L34" s="2">
        <v>10</v>
      </c>
      <c r="M34" s="2">
        <v>10</v>
      </c>
      <c r="N34" s="2">
        <v>10</v>
      </c>
      <c r="O34" s="2">
        <v>14</v>
      </c>
      <c r="P34" s="2">
        <f t="shared" ref="P34:P65" si="5">SUM(L34:O34)</f>
        <v>44</v>
      </c>
      <c r="Q34" s="2">
        <f t="shared" ref="Q34:Q65" si="6">K34+P34</f>
        <v>63</v>
      </c>
      <c r="R34" s="9">
        <v>87.028571428571425</v>
      </c>
      <c r="S34" s="9">
        <v>96.15384615384616</v>
      </c>
    </row>
    <row r="35" spans="1:19" x14ac:dyDescent="0.35">
      <c r="A35" s="14" t="s">
        <v>90</v>
      </c>
      <c r="B35" s="2" t="s">
        <v>91</v>
      </c>
      <c r="C35" s="2" t="s">
        <v>165</v>
      </c>
      <c r="D35" s="2">
        <f t="shared" si="4"/>
        <v>19</v>
      </c>
      <c r="E35" s="15"/>
      <c r="F35" s="2">
        <v>0</v>
      </c>
      <c r="G35" s="2">
        <v>0</v>
      </c>
      <c r="H35" s="2"/>
      <c r="I35" s="2"/>
      <c r="J35" s="2"/>
      <c r="K35" s="2">
        <f t="shared" si="1"/>
        <v>0</v>
      </c>
      <c r="L35" s="2">
        <v>0</v>
      </c>
      <c r="M35" s="2">
        <v>1</v>
      </c>
      <c r="N35" s="2">
        <v>0</v>
      </c>
      <c r="O35" s="2">
        <v>5</v>
      </c>
      <c r="P35" s="2">
        <f t="shared" si="5"/>
        <v>6</v>
      </c>
      <c r="Q35" s="2">
        <f t="shared" si="6"/>
        <v>6</v>
      </c>
      <c r="R35" s="9">
        <v>51.75</v>
      </c>
      <c r="S35" s="9">
        <v>88.461538461538453</v>
      </c>
    </row>
    <row r="36" spans="1:19" x14ac:dyDescent="0.35">
      <c r="A36" s="14" t="s">
        <v>92</v>
      </c>
      <c r="B36" s="2" t="s">
        <v>93</v>
      </c>
      <c r="C36" s="2" t="s">
        <v>166</v>
      </c>
      <c r="D36" s="2">
        <f t="shared" si="4"/>
        <v>62</v>
      </c>
      <c r="E36" s="15"/>
      <c r="F36" s="2">
        <v>1</v>
      </c>
      <c r="G36" s="2">
        <v>2</v>
      </c>
      <c r="H36" s="2">
        <v>2</v>
      </c>
      <c r="I36" s="2">
        <v>5</v>
      </c>
      <c r="J36" s="2">
        <v>2</v>
      </c>
      <c r="K36" s="2">
        <f t="shared" si="1"/>
        <v>12</v>
      </c>
      <c r="L36" s="2">
        <v>10</v>
      </c>
      <c r="M36" s="2">
        <v>9</v>
      </c>
      <c r="N36" s="2">
        <v>11</v>
      </c>
      <c r="O36" s="2">
        <v>12</v>
      </c>
      <c r="P36" s="2">
        <f t="shared" si="5"/>
        <v>42</v>
      </c>
      <c r="Q36" s="2">
        <f t="shared" si="6"/>
        <v>54</v>
      </c>
      <c r="R36" s="9">
        <v>88.995238095238093</v>
      </c>
      <c r="S36" s="9">
        <v>96.15384615384616</v>
      </c>
    </row>
    <row r="37" spans="1:19" x14ac:dyDescent="0.35">
      <c r="A37" s="14" t="s">
        <v>94</v>
      </c>
      <c r="B37" s="2" t="s">
        <v>95</v>
      </c>
      <c r="C37" s="2" t="s">
        <v>167</v>
      </c>
      <c r="D37" s="2">
        <f t="shared" si="4"/>
        <v>63</v>
      </c>
      <c r="E37" s="15"/>
      <c r="F37" s="2">
        <v>2</v>
      </c>
      <c r="G37" s="2">
        <v>4</v>
      </c>
      <c r="H37" s="2">
        <v>0</v>
      </c>
      <c r="I37" s="2">
        <v>3</v>
      </c>
      <c r="J37" s="2">
        <v>4</v>
      </c>
      <c r="K37" s="2">
        <f t="shared" si="1"/>
        <v>13</v>
      </c>
      <c r="L37" s="2">
        <v>10</v>
      </c>
      <c r="M37" s="2">
        <v>10</v>
      </c>
      <c r="N37" s="2">
        <v>9</v>
      </c>
      <c r="O37" s="2">
        <v>14</v>
      </c>
      <c r="P37" s="2">
        <f t="shared" si="5"/>
        <v>43</v>
      </c>
      <c r="Q37" s="2">
        <f t="shared" si="6"/>
        <v>56</v>
      </c>
      <c r="R37" s="9">
        <v>87.854761904761901</v>
      </c>
      <c r="S37" s="9">
        <v>92.307692307692307</v>
      </c>
    </row>
    <row r="38" spans="1:19" x14ac:dyDescent="0.35">
      <c r="A38" s="14" t="s">
        <v>96</v>
      </c>
      <c r="B38" s="2" t="s">
        <v>97</v>
      </c>
      <c r="C38" s="2" t="s">
        <v>168</v>
      </c>
      <c r="D38" s="2">
        <f t="shared" si="4"/>
        <v>28</v>
      </c>
      <c r="E38" s="15"/>
      <c r="F38" s="2">
        <v>0</v>
      </c>
      <c r="G38" s="2">
        <v>1</v>
      </c>
      <c r="H38" s="2">
        <v>0</v>
      </c>
      <c r="I38" s="2"/>
      <c r="J38" s="2"/>
      <c r="K38" s="2">
        <f t="shared" si="1"/>
        <v>1</v>
      </c>
      <c r="L38" s="2">
        <v>2</v>
      </c>
      <c r="M38" s="2">
        <v>1</v>
      </c>
      <c r="N38" s="2">
        <v>0</v>
      </c>
      <c r="O38" s="2">
        <v>7</v>
      </c>
      <c r="P38" s="2">
        <f t="shared" si="5"/>
        <v>10</v>
      </c>
      <c r="Q38" s="2">
        <f t="shared" si="6"/>
        <v>11</v>
      </c>
      <c r="R38" s="9">
        <v>93.702380952380949</v>
      </c>
      <c r="S38" s="9">
        <v>100</v>
      </c>
    </row>
    <row r="39" spans="1:19" x14ac:dyDescent="0.35">
      <c r="A39" s="14" t="s">
        <v>98</v>
      </c>
      <c r="B39" s="2" t="s">
        <v>99</v>
      </c>
      <c r="C39" s="2" t="s">
        <v>169</v>
      </c>
      <c r="D39" s="2">
        <f t="shared" si="4"/>
        <v>44</v>
      </c>
      <c r="E39" s="15"/>
      <c r="F39" s="2">
        <v>1</v>
      </c>
      <c r="G39" s="2">
        <v>3</v>
      </c>
      <c r="H39" s="2">
        <v>1</v>
      </c>
      <c r="I39" s="2">
        <v>3</v>
      </c>
      <c r="J39" s="2">
        <v>3</v>
      </c>
      <c r="K39" s="2">
        <f t="shared" si="1"/>
        <v>11</v>
      </c>
      <c r="L39" s="2">
        <v>8</v>
      </c>
      <c r="M39" s="2">
        <v>5</v>
      </c>
      <c r="N39" s="2">
        <v>2</v>
      </c>
      <c r="O39" s="2">
        <v>7</v>
      </c>
      <c r="P39" s="2">
        <f t="shared" si="5"/>
        <v>22</v>
      </c>
      <c r="Q39" s="2">
        <f t="shared" si="6"/>
        <v>33</v>
      </c>
      <c r="R39" s="9">
        <v>87.17619047619047</v>
      </c>
      <c r="S39" s="9">
        <v>88.461538461538453</v>
      </c>
    </row>
    <row r="40" spans="1:19" x14ac:dyDescent="0.35">
      <c r="A40" s="14" t="s">
        <v>100</v>
      </c>
      <c r="B40" s="2" t="s">
        <v>101</v>
      </c>
      <c r="C40" s="2" t="s">
        <v>170</v>
      </c>
      <c r="D40" s="2">
        <f t="shared" si="4"/>
        <v>63</v>
      </c>
      <c r="E40" s="15"/>
      <c r="F40" s="2"/>
      <c r="G40" s="2">
        <v>5</v>
      </c>
      <c r="H40" s="2">
        <v>6</v>
      </c>
      <c r="I40" s="2">
        <v>5</v>
      </c>
      <c r="J40" s="2">
        <v>5</v>
      </c>
      <c r="K40" s="2">
        <f t="shared" si="1"/>
        <v>21</v>
      </c>
      <c r="L40" s="2">
        <v>5</v>
      </c>
      <c r="M40" s="2">
        <v>8</v>
      </c>
      <c r="N40" s="2">
        <v>8</v>
      </c>
      <c r="O40" s="2">
        <v>14</v>
      </c>
      <c r="P40" s="2">
        <f t="shared" si="5"/>
        <v>35</v>
      </c>
      <c r="Q40" s="2">
        <f t="shared" si="6"/>
        <v>56</v>
      </c>
      <c r="R40" s="9">
        <v>91.35</v>
      </c>
      <c r="S40" s="9">
        <v>88.461538461538453</v>
      </c>
    </row>
    <row r="41" spans="1:19" x14ac:dyDescent="0.35">
      <c r="A41" s="14" t="s">
        <v>102</v>
      </c>
      <c r="B41" s="2" t="s">
        <v>103</v>
      </c>
      <c r="C41" s="2" t="s">
        <v>171</v>
      </c>
      <c r="D41" s="2">
        <f t="shared" si="4"/>
        <v>44</v>
      </c>
      <c r="E41" s="15"/>
      <c r="F41" s="2"/>
      <c r="G41" s="2">
        <v>1</v>
      </c>
      <c r="H41" s="2">
        <v>1</v>
      </c>
      <c r="I41" s="2"/>
      <c r="J41" s="2"/>
      <c r="K41" s="2">
        <f t="shared" si="1"/>
        <v>2</v>
      </c>
      <c r="L41" s="2">
        <v>5</v>
      </c>
      <c r="M41" s="2">
        <v>9</v>
      </c>
      <c r="N41" s="2">
        <v>5</v>
      </c>
      <c r="O41" s="2">
        <v>12</v>
      </c>
      <c r="P41" s="2">
        <f t="shared" si="5"/>
        <v>31</v>
      </c>
      <c r="Q41" s="2">
        <f t="shared" si="6"/>
        <v>33</v>
      </c>
      <c r="R41" s="9">
        <v>84.659523809523819</v>
      </c>
      <c r="S41" s="9">
        <v>96.15384615384616</v>
      </c>
    </row>
    <row r="42" spans="1:19" x14ac:dyDescent="0.35">
      <c r="A42" s="14" t="s">
        <v>104</v>
      </c>
      <c r="B42" s="2" t="s">
        <v>105</v>
      </c>
      <c r="C42" s="2" t="s">
        <v>172</v>
      </c>
      <c r="D42" s="2">
        <f t="shared" si="4"/>
        <v>73</v>
      </c>
      <c r="E42" s="15"/>
      <c r="F42" s="2">
        <v>2</v>
      </c>
      <c r="G42" s="2">
        <v>2</v>
      </c>
      <c r="H42" s="2">
        <v>4</v>
      </c>
      <c r="I42" s="2">
        <v>8</v>
      </c>
      <c r="J42" s="2">
        <v>7</v>
      </c>
      <c r="K42" s="2">
        <f t="shared" si="1"/>
        <v>23</v>
      </c>
      <c r="L42" s="2">
        <v>9</v>
      </c>
      <c r="M42" s="2">
        <v>9</v>
      </c>
      <c r="N42" s="2">
        <v>12</v>
      </c>
      <c r="O42" s="2">
        <v>15</v>
      </c>
      <c r="P42" s="2">
        <f t="shared" si="5"/>
        <v>45</v>
      </c>
      <c r="Q42" s="2">
        <f t="shared" si="6"/>
        <v>68</v>
      </c>
      <c r="R42" s="9">
        <v>94.745238095238093</v>
      </c>
      <c r="S42" s="9">
        <v>92.307692307692307</v>
      </c>
    </row>
    <row r="43" spans="1:19" x14ac:dyDescent="0.35">
      <c r="A43" s="14" t="s">
        <v>106</v>
      </c>
      <c r="B43" s="2" t="s">
        <v>107</v>
      </c>
      <c r="C43" s="2" t="s">
        <v>173</v>
      </c>
      <c r="D43" s="2">
        <f t="shared" si="4"/>
        <v>49</v>
      </c>
      <c r="E43" s="15"/>
      <c r="F43" s="2">
        <v>3</v>
      </c>
      <c r="G43" s="2">
        <v>6</v>
      </c>
      <c r="H43" s="2">
        <v>6</v>
      </c>
      <c r="I43" s="2">
        <v>3</v>
      </c>
      <c r="J43" s="2">
        <v>3</v>
      </c>
      <c r="K43" s="2">
        <f t="shared" si="1"/>
        <v>21</v>
      </c>
      <c r="L43" s="2">
        <v>1</v>
      </c>
      <c r="M43" s="2">
        <v>2</v>
      </c>
      <c r="N43" s="2">
        <v>8</v>
      </c>
      <c r="O43" s="2">
        <v>8</v>
      </c>
      <c r="P43" s="2">
        <f t="shared" si="5"/>
        <v>19</v>
      </c>
      <c r="Q43" s="2">
        <f t="shared" si="6"/>
        <v>40</v>
      </c>
      <c r="R43" s="9">
        <v>76.973809523809521</v>
      </c>
      <c r="S43" s="9">
        <v>92.307692307692307</v>
      </c>
    </row>
    <row r="44" spans="1:19" x14ac:dyDescent="0.35">
      <c r="A44" s="14" t="s">
        <v>108</v>
      </c>
      <c r="B44" s="2" t="s">
        <v>109</v>
      </c>
      <c r="C44" s="2" t="s">
        <v>174</v>
      </c>
      <c r="D44" s="2">
        <f t="shared" si="4"/>
        <v>45</v>
      </c>
      <c r="E44" s="15"/>
      <c r="F44" s="2">
        <v>2</v>
      </c>
      <c r="G44" s="2">
        <v>1</v>
      </c>
      <c r="H44" s="2"/>
      <c r="I44" s="2"/>
      <c r="J44" s="2"/>
      <c r="K44" s="2">
        <f t="shared" si="1"/>
        <v>3</v>
      </c>
      <c r="L44" s="2">
        <v>10</v>
      </c>
      <c r="M44" s="2">
        <v>8</v>
      </c>
      <c r="N44" s="2">
        <v>7</v>
      </c>
      <c r="O44" s="2">
        <v>6</v>
      </c>
      <c r="P44" s="2">
        <f t="shared" si="5"/>
        <v>31</v>
      </c>
      <c r="Q44" s="2">
        <f t="shared" si="6"/>
        <v>34</v>
      </c>
      <c r="R44" s="9">
        <v>83.86904761904762</v>
      </c>
      <c r="S44" s="9">
        <v>96.15384615384616</v>
      </c>
    </row>
    <row r="45" spans="1:19" x14ac:dyDescent="0.35">
      <c r="A45" s="14" t="s">
        <v>110</v>
      </c>
      <c r="B45" s="2" t="s">
        <v>111</v>
      </c>
      <c r="C45" s="2" t="s">
        <v>175</v>
      </c>
      <c r="D45" s="2">
        <f t="shared" si="4"/>
        <v>36</v>
      </c>
      <c r="E45" s="15"/>
      <c r="F45" s="2">
        <v>1</v>
      </c>
      <c r="G45" s="2">
        <v>3</v>
      </c>
      <c r="H45" s="2">
        <v>1</v>
      </c>
      <c r="I45" s="2">
        <v>2</v>
      </c>
      <c r="J45" s="2">
        <v>1</v>
      </c>
      <c r="K45" s="2">
        <f t="shared" si="1"/>
        <v>8</v>
      </c>
      <c r="L45" s="2">
        <v>6</v>
      </c>
      <c r="M45" s="2">
        <v>2</v>
      </c>
      <c r="N45" s="2">
        <v>0</v>
      </c>
      <c r="O45" s="2">
        <v>5</v>
      </c>
      <c r="P45" s="2">
        <f t="shared" si="5"/>
        <v>13</v>
      </c>
      <c r="Q45" s="2">
        <f t="shared" si="6"/>
        <v>21</v>
      </c>
      <c r="R45" s="9">
        <v>94.13095238095238</v>
      </c>
      <c r="S45" s="9">
        <v>96.15384615384616</v>
      </c>
    </row>
    <row r="46" spans="1:19" x14ac:dyDescent="0.35">
      <c r="A46" s="14" t="s">
        <v>112</v>
      </c>
      <c r="B46" s="2" t="s">
        <v>113</v>
      </c>
      <c r="C46" s="2" t="s">
        <v>176</v>
      </c>
      <c r="D46" s="2">
        <f t="shared" si="4"/>
        <v>27</v>
      </c>
      <c r="E46" s="15"/>
      <c r="F46" s="2"/>
      <c r="G46" s="2"/>
      <c r="H46" s="2"/>
      <c r="I46" s="2"/>
      <c r="J46" s="2"/>
      <c r="K46" s="2">
        <v>0</v>
      </c>
      <c r="L46" s="2">
        <v>7</v>
      </c>
      <c r="M46" s="2">
        <v>8</v>
      </c>
      <c r="N46" s="2">
        <v>0</v>
      </c>
      <c r="O46" s="2">
        <v>0</v>
      </c>
      <c r="P46" s="2">
        <f t="shared" si="5"/>
        <v>15</v>
      </c>
      <c r="Q46" s="2">
        <f t="shared" si="6"/>
        <v>15</v>
      </c>
      <c r="R46" s="9">
        <v>66.511904761904759</v>
      </c>
      <c r="S46" s="9">
        <v>80.769230769230774</v>
      </c>
    </row>
    <row r="47" spans="1:19" x14ac:dyDescent="0.35">
      <c r="A47" s="14" t="s">
        <v>114</v>
      </c>
      <c r="B47" s="2" t="s">
        <v>115</v>
      </c>
      <c r="C47" s="2" t="s">
        <v>177</v>
      </c>
      <c r="D47" s="2">
        <f t="shared" si="4"/>
        <v>22</v>
      </c>
      <c r="E47" s="15"/>
      <c r="F47" s="2"/>
      <c r="G47" s="2">
        <v>1</v>
      </c>
      <c r="H47" s="2">
        <v>0</v>
      </c>
      <c r="I47" s="2">
        <v>0</v>
      </c>
      <c r="J47" s="2"/>
      <c r="K47" s="2">
        <f t="shared" ref="K47:K52" si="7">SUM(F47:J47)</f>
        <v>1</v>
      </c>
      <c r="L47" s="2">
        <v>3</v>
      </c>
      <c r="M47" s="2">
        <v>3</v>
      </c>
      <c r="N47" s="2">
        <v>0</v>
      </c>
      <c r="O47" s="2">
        <v>2</v>
      </c>
      <c r="P47" s="2">
        <f t="shared" si="5"/>
        <v>8</v>
      </c>
      <c r="Q47" s="2">
        <f t="shared" si="6"/>
        <v>9</v>
      </c>
      <c r="R47" s="9">
        <v>83.683333333333337</v>
      </c>
      <c r="S47" s="9">
        <v>65.384615384615387</v>
      </c>
    </row>
    <row r="48" spans="1:19" x14ac:dyDescent="0.35">
      <c r="A48" s="14" t="s">
        <v>116</v>
      </c>
      <c r="B48" s="2" t="s">
        <v>117</v>
      </c>
      <c r="C48" s="2" t="s">
        <v>178</v>
      </c>
      <c r="D48" s="2">
        <f t="shared" si="4"/>
        <v>56</v>
      </c>
      <c r="E48" s="15"/>
      <c r="F48" s="2"/>
      <c r="G48" s="2">
        <v>2</v>
      </c>
      <c r="H48" s="2">
        <v>1</v>
      </c>
      <c r="I48" s="2">
        <v>4</v>
      </c>
      <c r="J48" s="2">
        <v>2</v>
      </c>
      <c r="K48" s="2">
        <f t="shared" si="7"/>
        <v>9</v>
      </c>
      <c r="L48" s="2">
        <v>10</v>
      </c>
      <c r="M48" s="2">
        <v>8</v>
      </c>
      <c r="N48" s="2">
        <v>12</v>
      </c>
      <c r="O48" s="2">
        <v>8</v>
      </c>
      <c r="P48" s="2">
        <f t="shared" si="5"/>
        <v>38</v>
      </c>
      <c r="Q48" s="2">
        <f t="shared" si="6"/>
        <v>47</v>
      </c>
      <c r="R48" s="9">
        <v>89.480952380952374</v>
      </c>
      <c r="S48" s="9">
        <v>96.15384615384616</v>
      </c>
    </row>
    <row r="49" spans="1:19" x14ac:dyDescent="0.35">
      <c r="A49" s="14" t="s">
        <v>118</v>
      </c>
      <c r="B49" s="2" t="s">
        <v>119</v>
      </c>
      <c r="C49" s="2" t="s">
        <v>179</v>
      </c>
      <c r="D49" s="2">
        <f t="shared" si="4"/>
        <v>91</v>
      </c>
      <c r="E49" s="15"/>
      <c r="F49" s="2">
        <v>3</v>
      </c>
      <c r="G49" s="2">
        <v>11</v>
      </c>
      <c r="H49" s="2">
        <v>5</v>
      </c>
      <c r="I49" s="2">
        <v>12</v>
      </c>
      <c r="J49" s="2">
        <v>12</v>
      </c>
      <c r="K49" s="2">
        <f t="shared" si="7"/>
        <v>43</v>
      </c>
      <c r="L49" s="2">
        <v>10</v>
      </c>
      <c r="M49" s="2">
        <v>10</v>
      </c>
      <c r="N49" s="2">
        <v>12</v>
      </c>
      <c r="O49" s="2">
        <v>15</v>
      </c>
      <c r="P49" s="2">
        <f t="shared" si="5"/>
        <v>47</v>
      </c>
      <c r="Q49" s="2">
        <f t="shared" si="6"/>
        <v>90</v>
      </c>
      <c r="R49" s="9">
        <v>90.678571428571431</v>
      </c>
      <c r="S49" s="9">
        <v>100</v>
      </c>
    </row>
    <row r="50" spans="1:19" x14ac:dyDescent="0.35">
      <c r="A50" s="14" t="s">
        <v>120</v>
      </c>
      <c r="B50" s="2" t="s">
        <v>121</v>
      </c>
      <c r="C50" s="2" t="s">
        <v>180</v>
      </c>
      <c r="D50" s="2">
        <f t="shared" si="4"/>
        <v>84</v>
      </c>
      <c r="E50" s="15"/>
      <c r="F50" s="2">
        <v>2</v>
      </c>
      <c r="G50" s="2">
        <v>9</v>
      </c>
      <c r="H50" s="2">
        <v>4</v>
      </c>
      <c r="I50" s="2">
        <v>9</v>
      </c>
      <c r="J50" s="2">
        <v>11</v>
      </c>
      <c r="K50" s="2">
        <f t="shared" si="7"/>
        <v>35</v>
      </c>
      <c r="L50" s="2">
        <v>10</v>
      </c>
      <c r="M50" s="2">
        <v>10</v>
      </c>
      <c r="N50" s="2">
        <v>11</v>
      </c>
      <c r="O50" s="2">
        <v>15</v>
      </c>
      <c r="P50" s="2">
        <f t="shared" si="5"/>
        <v>46</v>
      </c>
      <c r="Q50" s="2">
        <f t="shared" si="6"/>
        <v>81</v>
      </c>
      <c r="R50" s="9">
        <v>89.897619047619045</v>
      </c>
      <c r="S50" s="9">
        <v>100</v>
      </c>
    </row>
    <row r="51" spans="1:19" x14ac:dyDescent="0.35">
      <c r="A51" s="14" t="s">
        <v>122</v>
      </c>
      <c r="B51" s="2" t="s">
        <v>123</v>
      </c>
      <c r="C51" s="2" t="s">
        <v>181</v>
      </c>
      <c r="D51" s="2">
        <f t="shared" si="4"/>
        <v>28</v>
      </c>
      <c r="E51" s="15"/>
      <c r="F51" s="2"/>
      <c r="G51" s="2"/>
      <c r="H51" s="2">
        <v>0</v>
      </c>
      <c r="I51" s="2">
        <v>2</v>
      </c>
      <c r="J51" s="2">
        <v>5</v>
      </c>
      <c r="K51" s="2">
        <f t="shared" si="7"/>
        <v>7</v>
      </c>
      <c r="L51" s="2">
        <v>7</v>
      </c>
      <c r="M51" s="2">
        <v>6</v>
      </c>
      <c r="N51" s="2">
        <v>5</v>
      </c>
      <c r="O51" s="2">
        <v>3</v>
      </c>
      <c r="P51" s="2">
        <f t="shared" si="5"/>
        <v>21</v>
      </c>
      <c r="Q51" s="2">
        <f t="shared" si="6"/>
        <v>28</v>
      </c>
      <c r="R51" s="9">
        <v>3.2547619047619047</v>
      </c>
      <c r="S51" s="9">
        <v>53.846153846153847</v>
      </c>
    </row>
    <row r="52" spans="1:19" x14ac:dyDescent="0.35">
      <c r="A52" s="14" t="s">
        <v>124</v>
      </c>
      <c r="B52" s="2" t="s">
        <v>125</v>
      </c>
      <c r="C52" s="2" t="s">
        <v>182</v>
      </c>
      <c r="D52" s="2">
        <f t="shared" si="4"/>
        <v>62</v>
      </c>
      <c r="E52" s="15"/>
      <c r="F52" s="2"/>
      <c r="G52" s="2">
        <v>5</v>
      </c>
      <c r="H52" s="2">
        <v>6</v>
      </c>
      <c r="I52" s="2">
        <v>3</v>
      </c>
      <c r="J52" s="2">
        <v>1</v>
      </c>
      <c r="K52" s="2">
        <f t="shared" si="7"/>
        <v>15</v>
      </c>
      <c r="L52" s="2">
        <v>10</v>
      </c>
      <c r="M52" s="2">
        <v>9</v>
      </c>
      <c r="N52" s="2">
        <v>8</v>
      </c>
      <c r="O52" s="2">
        <v>13</v>
      </c>
      <c r="P52" s="2">
        <f t="shared" si="5"/>
        <v>40</v>
      </c>
      <c r="Q52" s="2">
        <f t="shared" si="6"/>
        <v>55</v>
      </c>
      <c r="R52" s="9">
        <v>76.535714285714278</v>
      </c>
      <c r="S52" s="9">
        <v>100</v>
      </c>
    </row>
    <row r="53" spans="1:19" x14ac:dyDescent="0.35">
      <c r="A53" s="14" t="s">
        <v>126</v>
      </c>
      <c r="B53" s="2" t="s">
        <v>127</v>
      </c>
      <c r="C53" s="2" t="s">
        <v>183</v>
      </c>
      <c r="D53" s="2"/>
      <c r="E53" s="15" t="s">
        <v>8</v>
      </c>
      <c r="F53" s="2"/>
      <c r="G53" s="2"/>
      <c r="H53" s="2"/>
      <c r="I53" s="2"/>
      <c r="J53" s="2"/>
      <c r="K53" s="2"/>
      <c r="L53" s="2"/>
      <c r="M53" s="2"/>
      <c r="N53" s="2"/>
      <c r="O53" s="2"/>
      <c r="P53" s="2"/>
      <c r="Q53" s="2"/>
      <c r="R53" s="9">
        <v>38.25</v>
      </c>
      <c r="S53" s="2"/>
    </row>
    <row r="54" spans="1:19" x14ac:dyDescent="0.35">
      <c r="A54" s="14" t="s">
        <v>128</v>
      </c>
      <c r="B54" s="2" t="s">
        <v>129</v>
      </c>
      <c r="C54" s="2" t="s">
        <v>184</v>
      </c>
      <c r="D54" s="2"/>
      <c r="E54" s="15" t="s">
        <v>8</v>
      </c>
      <c r="F54" s="2"/>
      <c r="G54" s="2"/>
      <c r="H54" s="2"/>
      <c r="I54" s="2"/>
      <c r="J54" s="2"/>
      <c r="K54" s="2"/>
      <c r="L54" s="2"/>
      <c r="M54" s="2"/>
      <c r="N54" s="2"/>
      <c r="O54" s="2"/>
      <c r="P54" s="2"/>
      <c r="Q54" s="2"/>
      <c r="R54" s="9">
        <v>55.730952380952381</v>
      </c>
      <c r="S54" s="2"/>
    </row>
    <row r="55" spans="1:19" ht="16" thickBot="1" x14ac:dyDescent="0.4">
      <c r="A55" s="16" t="s">
        <v>130</v>
      </c>
      <c r="B55" s="17" t="s">
        <v>131</v>
      </c>
      <c r="C55" s="17" t="s">
        <v>185</v>
      </c>
      <c r="D55" s="17"/>
      <c r="E55" s="18" t="s">
        <v>8</v>
      </c>
      <c r="F55" s="2"/>
      <c r="G55" s="2"/>
      <c r="H55" s="2"/>
      <c r="I55" s="2"/>
      <c r="J55" s="2"/>
      <c r="K55" s="2"/>
      <c r="L55" s="2"/>
      <c r="M55" s="2"/>
      <c r="N55" s="2"/>
      <c r="O55" s="2"/>
      <c r="P55" s="2"/>
      <c r="Q55" s="2"/>
      <c r="R55" s="4"/>
      <c r="S55" s="2"/>
    </row>
    <row r="56" spans="1:19" x14ac:dyDescent="0.35">
      <c r="A56" s="20" t="s">
        <v>9</v>
      </c>
      <c r="B56" s="20"/>
      <c r="C56" s="20"/>
      <c r="D56" s="20"/>
      <c r="E56" s="2"/>
      <c r="F56" s="3">
        <v>3</v>
      </c>
      <c r="G56" s="3">
        <v>11</v>
      </c>
      <c r="H56" s="3">
        <v>6</v>
      </c>
      <c r="I56" s="3">
        <v>15</v>
      </c>
      <c r="J56" s="3">
        <v>15</v>
      </c>
      <c r="K56" s="3">
        <v>50</v>
      </c>
      <c r="L56" s="3">
        <v>10</v>
      </c>
      <c r="M56" s="3">
        <v>10</v>
      </c>
      <c r="N56" s="3">
        <v>15</v>
      </c>
      <c r="O56" s="3">
        <v>15</v>
      </c>
      <c r="P56" s="3">
        <v>50</v>
      </c>
      <c r="Q56" s="3">
        <v>100</v>
      </c>
      <c r="R56" s="6">
        <v>100</v>
      </c>
      <c r="S56" s="3">
        <v>100</v>
      </c>
    </row>
    <row r="57" spans="1:19" x14ac:dyDescent="0.35">
      <c r="A57" s="20" t="s">
        <v>4</v>
      </c>
      <c r="B57" s="20"/>
      <c r="C57" s="23"/>
      <c r="D57" s="21">
        <f>AVERAGE(D2:D55)</f>
        <v>51.019607843137258</v>
      </c>
      <c r="E57" s="2"/>
      <c r="F57" s="2">
        <f>SUM(F2:F52)/F56*100/51</f>
        <v>36.601307189542489</v>
      </c>
      <c r="G57" s="2">
        <f t="shared" ref="G57:J57" si="8">SUM(G2:G52)/G56*100/51</f>
        <v>32.976827094474153</v>
      </c>
      <c r="H57" s="2">
        <f t="shared" si="8"/>
        <v>31.699346405228759</v>
      </c>
      <c r="I57" s="2">
        <f t="shared" si="8"/>
        <v>26.143790849673206</v>
      </c>
      <c r="J57" s="2">
        <f t="shared" si="8"/>
        <v>19.869281045751631</v>
      </c>
      <c r="K57" s="3">
        <f t="shared" ref="K57" si="9">AVERAGE(K2:K52)/K56*100</f>
        <v>27.058823529411764</v>
      </c>
      <c r="L57" s="2">
        <f t="shared" ref="L57:M57" si="10">AVERAGE(L2:L52)/L56*100</f>
        <v>69.019607843137251</v>
      </c>
      <c r="M57" s="2">
        <f t="shared" si="10"/>
        <v>70</v>
      </c>
      <c r="N57" s="2">
        <f t="shared" ref="N57" si="11">AVERAGE(N2:N52)/N56*100</f>
        <v>44.44444444444445</v>
      </c>
      <c r="O57" s="2">
        <f t="shared" ref="O57" si="12">AVERAGE(O2:O52)/O56*100</f>
        <v>58.300653594771234</v>
      </c>
      <c r="P57" s="3">
        <f>AVERAGE(P2:P52)/P56*100</f>
        <v>58.627450980392162</v>
      </c>
      <c r="Q57" s="3">
        <f>AVERAGE(Q2:Q52)/Q56*100</f>
        <v>42.843137254901961</v>
      </c>
      <c r="R57" s="4">
        <f t="shared" ref="R57" si="13">AVERAGE(R2:R52)/R56*100</f>
        <v>80.981619047619049</v>
      </c>
      <c r="S57" s="2">
        <f t="shared" ref="S57" si="14">AVERAGE(S2:S52)/S56*100</f>
        <v>87.782805429864297</v>
      </c>
    </row>
    <row r="58" spans="1:19" x14ac:dyDescent="0.35">
      <c r="A58" s="20" t="s">
        <v>5</v>
      </c>
      <c r="B58" s="20"/>
      <c r="C58" s="23"/>
      <c r="D58" s="21">
        <f>STDEVA(D2:D55)</f>
        <v>20.341573386617302</v>
      </c>
      <c r="E58" s="2"/>
      <c r="F58" s="2">
        <f t="shared" ref="F58:P58" si="15">STDEVA(F2:F52)/F56*100</f>
        <v>38.544730152620446</v>
      </c>
      <c r="G58" s="2">
        <f t="shared" si="15"/>
        <v>29.096535468207296</v>
      </c>
      <c r="H58" s="2">
        <f t="shared" si="15"/>
        <v>34.911813020049294</v>
      </c>
      <c r="I58" s="2">
        <f t="shared" si="15"/>
        <v>25.537454243419404</v>
      </c>
      <c r="J58" s="2">
        <f t="shared" si="15"/>
        <v>21.024795885859202</v>
      </c>
      <c r="K58" s="3">
        <f t="shared" si="15"/>
        <v>23.46521831537553</v>
      </c>
      <c r="L58" s="2">
        <f t="shared" si="15"/>
        <v>33.060847052716866</v>
      </c>
      <c r="M58" s="2">
        <f t="shared" si="15"/>
        <v>32.924155266308659</v>
      </c>
      <c r="N58" s="2">
        <f t="shared" si="15"/>
        <v>30.45336446777938</v>
      </c>
      <c r="O58" s="2">
        <f t="shared" si="15"/>
        <v>34.636990817586963</v>
      </c>
      <c r="P58" s="3">
        <f t="shared" si="15"/>
        <v>27.904093451903233</v>
      </c>
      <c r="Q58" s="3">
        <f t="shared" ref="Q58" si="16">STDEVA(Q2:Q52)/Q56*100</f>
        <v>23.602857919344945</v>
      </c>
      <c r="R58" s="4">
        <f t="shared" ref="R58" si="17">STDEVA(R2:R52)/R56*100</f>
        <v>15.436124095014359</v>
      </c>
      <c r="S58" s="2">
        <f>STDEVA(S2:S52)/S56*100</f>
        <v>12.84191275806516</v>
      </c>
    </row>
    <row r="59" spans="1:19" x14ac:dyDescent="0.35">
      <c r="A59" s="22" t="s">
        <v>201</v>
      </c>
      <c r="B59" s="23"/>
      <c r="C59" s="23"/>
      <c r="D59" s="20">
        <f>COUNT(D2:D55)</f>
        <v>51</v>
      </c>
      <c r="E59" s="2"/>
      <c r="F59" s="2"/>
      <c r="G59" s="2"/>
      <c r="H59" s="2"/>
      <c r="I59" s="2"/>
      <c r="J59" s="2"/>
      <c r="K59" s="3">
        <f>COUNTIF(K2:K52,"&gt;=20")</f>
        <v>13</v>
      </c>
      <c r="L59" s="2"/>
      <c r="M59" s="2"/>
      <c r="N59" s="2"/>
      <c r="O59" s="2"/>
      <c r="P59" s="3">
        <f>COUNTIF(P2:P52,"&gt;=20")</f>
        <v>37</v>
      </c>
      <c r="Q59" s="3">
        <f>COUNTIF(Q2:Q52,"&gt;=40")</f>
        <v>25</v>
      </c>
      <c r="R59" s="3">
        <f>COUNTIF(R2:R52,"&gt;=20")</f>
        <v>49</v>
      </c>
      <c r="S59" s="3">
        <f>COUNTIF(S2:S52,"&gt;=20")</f>
        <v>51</v>
      </c>
    </row>
    <row r="60" spans="1:19" x14ac:dyDescent="0.35">
      <c r="A60" s="20" t="s">
        <v>202</v>
      </c>
      <c r="B60" s="20"/>
      <c r="C60" s="23"/>
      <c r="D60" s="20">
        <f>COUNTIF(D2:D55,"&gt;=40")</f>
        <v>36</v>
      </c>
      <c r="E60" s="2"/>
      <c r="F60" s="2"/>
      <c r="G60" s="2"/>
      <c r="H60" s="2"/>
      <c r="I60" s="2"/>
      <c r="J60" s="2"/>
      <c r="K60" s="5">
        <f>K59/COUNT(K2:K52)*100</f>
        <v>25.490196078431371</v>
      </c>
      <c r="L60" s="2"/>
      <c r="M60" s="2"/>
      <c r="N60" s="2"/>
      <c r="O60" s="2"/>
      <c r="P60" s="5">
        <f>P59/51*100</f>
        <v>72.549019607843135</v>
      </c>
      <c r="Q60" s="5">
        <f>Q59/51*100</f>
        <v>49.019607843137251</v>
      </c>
      <c r="R60" s="5">
        <f>R59/51*100</f>
        <v>96.078431372549019</v>
      </c>
      <c r="S60" s="5">
        <f>S59/51*100</f>
        <v>100</v>
      </c>
    </row>
    <row r="61" spans="1:19" x14ac:dyDescent="0.35">
      <c r="A61" s="20" t="s">
        <v>7</v>
      </c>
      <c r="B61" s="20"/>
      <c r="C61" s="23"/>
      <c r="D61" s="21">
        <f>D60/D59*100</f>
        <v>70.588235294117652</v>
      </c>
      <c r="E61" s="1"/>
      <c r="F61" s="2"/>
      <c r="G61" s="2"/>
      <c r="H61" s="2"/>
      <c r="I61" s="2"/>
      <c r="J61" s="2"/>
      <c r="K61" s="2"/>
      <c r="L61" s="2"/>
      <c r="M61" s="2"/>
      <c r="N61" s="2"/>
      <c r="O61" s="2"/>
      <c r="P61" s="2"/>
      <c r="Q61" s="2"/>
      <c r="R61" s="2"/>
      <c r="S61" s="2"/>
    </row>
    <row r="62" spans="1:19" x14ac:dyDescent="0.35">
      <c r="A62" s="1"/>
      <c r="B62" s="1"/>
      <c r="C62" s="1"/>
      <c r="D62" s="2"/>
      <c r="E62" s="1"/>
      <c r="F62" s="2"/>
      <c r="G62" s="2"/>
      <c r="H62" s="2"/>
      <c r="I62" s="2"/>
      <c r="J62" s="2"/>
      <c r="K62" s="2"/>
      <c r="L62" s="2"/>
      <c r="M62" s="2"/>
      <c r="N62" s="2"/>
      <c r="O62" s="2"/>
      <c r="P62" s="2"/>
      <c r="Q62" s="2"/>
      <c r="R62" s="2"/>
      <c r="S62" s="2"/>
    </row>
    <row r="63" spans="1:19" x14ac:dyDescent="0.35">
      <c r="A63" s="1"/>
      <c r="B63" s="1"/>
      <c r="C63" s="1"/>
      <c r="E63" s="1"/>
    </row>
  </sheetData>
  <sortState xmlns:xlrd2="http://schemas.microsoft.com/office/spreadsheetml/2017/richdata2" ref="A2:S52">
    <sortCondition ref="B2:B52"/>
  </sortState>
  <phoneticPr fontId="6" type="noConversion"/>
  <conditionalFormatting sqref="D2:D55">
    <cfRule type="cellIs" dxfId="3" priority="1" operator="lessThan">
      <formula>40</formula>
    </cfRule>
  </conditionalFormatting>
  <conditionalFormatting sqref="K2:K55">
    <cfRule type="cellIs" dxfId="2" priority="4" operator="lessThan">
      <formula>20</formula>
    </cfRule>
  </conditionalFormatting>
  <conditionalFormatting sqref="P2:P55">
    <cfRule type="cellIs" dxfId="1" priority="3" operator="lessThan">
      <formula>20</formula>
    </cfRule>
  </conditionalFormatting>
  <conditionalFormatting sqref="Q2:Q55">
    <cfRule type="cellIs" dxfId="0" priority="2" operator="lessThan">
      <formula>40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Cameron</dc:creator>
  <cp:lastModifiedBy>Aidan Arnold</cp:lastModifiedBy>
  <dcterms:created xsi:type="dcterms:W3CDTF">2015-06-05T18:17:20Z</dcterms:created>
  <dcterms:modified xsi:type="dcterms:W3CDTF">2024-05-13T10:21:06Z</dcterms:modified>
</cp:coreProperties>
</file>