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idan\Downloads\"/>
    </mc:Choice>
  </mc:AlternateContent>
  <xr:revisionPtr revIDLastSave="0" documentId="13_ncr:1_{A694E93D-D32B-4F4F-9DE9-33BE9CB16F06}" xr6:coauthVersionLast="47" xr6:coauthVersionMax="47" xr10:uidLastSave="{00000000-0000-0000-0000-000000000000}"/>
  <bookViews>
    <workbookView xWindow="28680" yWindow="-120" windowWidth="2904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H11" i="1"/>
  <c r="I11" i="1"/>
  <c r="J11" i="1"/>
  <c r="F11" i="1"/>
  <c r="K9" i="1"/>
  <c r="S13" i="1"/>
  <c r="S14" i="1" s="1"/>
  <c r="K6" i="1"/>
  <c r="K2" i="1"/>
  <c r="K3" i="1"/>
  <c r="K7" i="1"/>
  <c r="K8" i="1"/>
  <c r="S12" i="1" l="1"/>
  <c r="S11" i="1"/>
  <c r="F12" i="1"/>
  <c r="G12" i="1"/>
  <c r="H12" i="1"/>
  <c r="I12" i="1"/>
  <c r="J12" i="1"/>
  <c r="L12" i="1"/>
  <c r="M12" i="1"/>
  <c r="N12" i="1"/>
  <c r="O12" i="1"/>
  <c r="L11" i="1"/>
  <c r="M11" i="1"/>
  <c r="N11" i="1"/>
  <c r="O11" i="1"/>
  <c r="K13" i="1" l="1"/>
  <c r="K14" i="1" s="1"/>
  <c r="R13" i="1"/>
  <c r="R14" i="1" s="1"/>
  <c r="K11" i="1"/>
  <c r="K12" i="1"/>
  <c r="R12" i="1"/>
  <c r="R11" i="1"/>
  <c r="P3" i="1"/>
  <c r="P2" i="1"/>
  <c r="P6" i="1"/>
  <c r="P9" i="1"/>
  <c r="P7" i="1"/>
  <c r="P8" i="1"/>
  <c r="Q2" i="1" l="1"/>
  <c r="P13" i="1"/>
  <c r="P14" i="1" s="1"/>
  <c r="Q8" i="1"/>
  <c r="D8" i="1" s="1"/>
  <c r="Q7" i="1"/>
  <c r="D7" i="1" s="1"/>
  <c r="Q6" i="1"/>
  <c r="D6" i="1" s="1"/>
  <c r="Q9" i="1"/>
  <c r="D9" i="1" s="1"/>
  <c r="Q3" i="1"/>
  <c r="D3" i="1" s="1"/>
  <c r="P12" i="1"/>
  <c r="P11" i="1"/>
  <c r="D2" i="1" l="1"/>
  <c r="D13" i="1" s="1"/>
  <c r="D14" i="1" s="1"/>
  <c r="Q13" i="1"/>
  <c r="Q14" i="1" s="1"/>
  <c r="Q11" i="1"/>
  <c r="Q12" i="1"/>
  <c r="D11" i="1" l="1"/>
  <c r="D12" i="1"/>
</calcChain>
</file>

<file path=xl/sharedStrings.xml><?xml version="1.0" encoding="utf-8"?>
<sst xmlns="http://schemas.openxmlformats.org/spreadsheetml/2006/main" count="65" uniqueCount="64">
  <si>
    <t>surname</t>
  </si>
  <si>
    <t>forename</t>
  </si>
  <si>
    <t>registrationno</t>
  </si>
  <si>
    <t>markcode</t>
  </si>
  <si>
    <t>Mean (%)</t>
  </si>
  <si>
    <t>SD(%)</t>
  </si>
  <si>
    <t>EXAM (100)</t>
  </si>
  <si>
    <t>Pass</t>
  </si>
  <si>
    <t>Pass(%)</t>
  </si>
  <si>
    <t>ABS</t>
  </si>
  <si>
    <t>Mark</t>
  </si>
  <si>
    <t>Exam Q1</t>
  </si>
  <si>
    <t>Exam Q2</t>
  </si>
  <si>
    <t>Exam Q3</t>
  </si>
  <si>
    <t>Exam Q4</t>
  </si>
  <si>
    <t>Exam Q5</t>
  </si>
  <si>
    <t>Exam Q6</t>
  </si>
  <si>
    <t>Exam Q7</t>
  </si>
  <si>
    <t>Exam Q8</t>
  </si>
  <si>
    <t>Exam Q9</t>
  </si>
  <si>
    <t>Cont. Assess. S1</t>
  </si>
  <si>
    <t>Cont. Assess. S2</t>
  </si>
  <si>
    <t>QP exam (50)</t>
  </si>
  <si>
    <t>EM Exam (50)</t>
  </si>
  <si>
    <t>mark</t>
  </si>
  <si>
    <t>Surname1</t>
  </si>
  <si>
    <t>Handle1</t>
  </si>
  <si>
    <t>Handle2</t>
  </si>
  <si>
    <t>Surname2</t>
  </si>
  <si>
    <t>Surname3</t>
  </si>
  <si>
    <t>Handle3</t>
  </si>
  <si>
    <t>Surname4</t>
  </si>
  <si>
    <t>Handle4</t>
  </si>
  <si>
    <t>Surname6</t>
  </si>
  <si>
    <t>Handle6</t>
  </si>
  <si>
    <t>Surname7</t>
  </si>
  <si>
    <t>Handle7</t>
  </si>
  <si>
    <t>Surname8</t>
  </si>
  <si>
    <t>Handle8</t>
  </si>
  <si>
    <t>Surname9</t>
  </si>
  <si>
    <t>Handle9</t>
  </si>
  <si>
    <t>20abcdef1</t>
  </si>
  <si>
    <t>20abcdef2</t>
  </si>
  <si>
    <t>20abcdef3</t>
  </si>
  <si>
    <t>20abcdef4</t>
  </si>
  <si>
    <t>20abcdef5</t>
  </si>
  <si>
    <t>20abcdef6</t>
  </si>
  <si>
    <t>20abcdef7</t>
  </si>
  <si>
    <t>20abcdef8</t>
  </si>
  <si>
    <t>Notes on student</t>
  </si>
  <si>
    <t>AA notes</t>
  </si>
  <si>
    <t>Mark code: ABS for absent students in this column, no mark.</t>
  </si>
  <si>
    <t>Exam marks after final marks, ideally do by question as helps you understand what bits were hard/easy and ensures total is correct.</t>
  </si>
  <si>
    <t>Continuous assessment after any exam marks</t>
  </si>
  <si>
    <t xml:space="preserve">Final mark - make clear what weightings were used in this, or have a separate, similar  column on right if you prefer to separate rounding and weighting. </t>
  </si>
  <si>
    <t>Only the overall statistics are needed (left by final marks), the remaining statistics are optional</t>
  </si>
  <si>
    <t>Classes with good assessment have an average 50-70%, and pass rate &gt;75%. Outside this range may need scaling, and a teaching rethink especially if this is a recurring problem</t>
  </si>
  <si>
    <t>Final mark column: use round to ensure it is integer - helps Jacqui upload to Myplace</t>
  </si>
  <si>
    <t>Conditional formatting is optional, but sometimes helpful to find borderline pass cases.</t>
  </si>
  <si>
    <t>Disabled students already have exam and teaching requirements included, so only PCs outside of these adjustments can be used to re-weight assessments due to PCs</t>
  </si>
  <si>
    <t>Check Pegasus for Personal Circumstances (PCs), particularly for students at the pass borderline.</t>
  </si>
  <si>
    <t>Up to 30% of assessment can be removed from the final mark assessment if PC time and type justify it.</t>
  </si>
  <si>
    <t>When preparing marks for return - use the pre-prepared file in the marks return folder, to only give return marks for the students listed (often this means ignoring some marks in this spreadsheet for students that are no longer taking the course)</t>
  </si>
  <si>
    <t>The data needed is in the box. Keep this file in Excel format or it will lose all formulae etc. Ensure marks match students ideally by ensuring separate spreadsheets are sorted using the same criterion (e.g. Reg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</si>
</sst>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Arial"/>
      <family val="2"/>
    </font>
    <font>
      <sz val="12"/>
      <color theme="1"/>
      <name val="Calibri"/>
      <family val="2"/>
      <scheme val="minor"/>
    </font>
    <font>
      <sz val="12"/>
      <name val="Calibri"/>
      <family val="2"/>
      <scheme val="minor"/>
    </font>
    <font>
      <b/>
      <sz val="12"/>
      <color theme="1"/>
      <name val="Calibri"/>
      <family val="2"/>
      <scheme val="minor"/>
    </font>
    <font>
      <b/>
      <sz val="12"/>
      <color rgb="FF000000"/>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1" fillId="0" borderId="0" xfId="0" applyFont="1"/>
    <xf numFmtId="0" fontId="2" fillId="0" borderId="0" xfId="0" applyFont="1"/>
    <xf numFmtId="0" fontId="4" fillId="0" borderId="0" xfId="0" applyFont="1"/>
    <xf numFmtId="1" fontId="2" fillId="0" borderId="0" xfId="0" applyNumberFormat="1" applyFont="1"/>
    <xf numFmtId="1" fontId="4" fillId="0" borderId="0" xfId="0" applyNumberFormat="1" applyFont="1"/>
    <xf numFmtId="0" fontId="5" fillId="0" borderId="0" xfId="0" applyFont="1"/>
    <xf numFmtId="0" fontId="3" fillId="0" borderId="0" xfId="0" applyFont="1" applyAlignment="1">
      <alignment textRotation="90"/>
    </xf>
    <xf numFmtId="49" fontId="3" fillId="0" borderId="0" xfId="0" applyNumberFormat="1" applyFont="1" applyAlignment="1">
      <alignment textRotation="90"/>
    </xf>
    <xf numFmtId="1" fontId="1" fillId="0" borderId="0" xfId="0" applyNumberFormat="1"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1" fillId="0" borderId="0" xfId="0" applyFont="1" applyAlignment="1">
      <alignment textRotation="90"/>
    </xf>
    <xf numFmtId="0" fontId="2" fillId="2" borderId="1" xfId="0" applyFont="1" applyFill="1" applyBorder="1"/>
    <xf numFmtId="0" fontId="2" fillId="2" borderId="2" xfId="0" applyFont="1" applyFill="1" applyBorder="1"/>
    <xf numFmtId="0" fontId="3" fillId="2" borderId="2" xfId="0" applyFont="1" applyFill="1" applyBorder="1"/>
    <xf numFmtId="0" fontId="3" fillId="2" borderId="3" xfId="0" applyFont="1" applyFill="1" applyBorder="1"/>
    <xf numFmtId="0" fontId="2" fillId="0" borderId="8" xfId="0" applyFont="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zoomScale="150" zoomScaleNormal="150" workbookViewId="0">
      <selection activeCell="A14" sqref="A14"/>
    </sheetView>
  </sheetViews>
  <sheetFormatPr defaultColWidth="8.7265625" defaultRowHeight="15.5" x14ac:dyDescent="0.35"/>
  <cols>
    <col min="1" max="1" width="10.54296875" customWidth="1"/>
    <col min="2" max="2" width="9.26953125" customWidth="1"/>
    <col min="3" max="3" width="13.7265625" bestFit="1" customWidth="1"/>
    <col min="4" max="4" width="6.26953125" style="1" customWidth="1"/>
    <col min="5" max="5" width="10.26953125" customWidth="1"/>
    <col min="6" max="16" width="3.6328125" style="1" customWidth="1"/>
    <col min="17" max="19" width="4.6328125" style="1" customWidth="1"/>
    <col min="20" max="20" width="3.6328125" style="1" customWidth="1"/>
    <col min="21" max="21" width="25.90625" style="1" customWidth="1"/>
    <col min="22" max="16384" width="8.7265625" style="1"/>
  </cols>
  <sheetData>
    <row r="1" spans="1:21" ht="98.5" x14ac:dyDescent="0.35">
      <c r="A1" s="15" t="s">
        <v>0</v>
      </c>
      <c r="B1" s="16" t="s">
        <v>1</v>
      </c>
      <c r="C1" s="16" t="s">
        <v>2</v>
      </c>
      <c r="D1" s="17" t="s">
        <v>24</v>
      </c>
      <c r="E1" s="18" t="s">
        <v>3</v>
      </c>
      <c r="F1" s="7" t="s">
        <v>11</v>
      </c>
      <c r="G1" s="7" t="s">
        <v>12</v>
      </c>
      <c r="H1" s="7" t="s">
        <v>13</v>
      </c>
      <c r="I1" s="7" t="s">
        <v>16</v>
      </c>
      <c r="J1" s="7" t="s">
        <v>17</v>
      </c>
      <c r="K1" s="7" t="s">
        <v>22</v>
      </c>
      <c r="L1" s="7" t="s">
        <v>14</v>
      </c>
      <c r="M1" s="7" t="s">
        <v>15</v>
      </c>
      <c r="N1" s="7" t="s">
        <v>18</v>
      </c>
      <c r="O1" s="7" t="s">
        <v>19</v>
      </c>
      <c r="P1" s="7" t="s">
        <v>23</v>
      </c>
      <c r="Q1" s="7" t="s">
        <v>6</v>
      </c>
      <c r="R1" s="8" t="s">
        <v>20</v>
      </c>
      <c r="S1" s="8" t="s">
        <v>21</v>
      </c>
      <c r="T1" s="14" t="s">
        <v>49</v>
      </c>
      <c r="U1" s="1" t="s">
        <v>50</v>
      </c>
    </row>
    <row r="2" spans="1:21" x14ac:dyDescent="0.35">
      <c r="A2" s="10" t="s">
        <v>25</v>
      </c>
      <c r="B2" s="2" t="s">
        <v>26</v>
      </c>
      <c r="C2" s="2" t="s">
        <v>41</v>
      </c>
      <c r="D2" s="2">
        <f t="shared" ref="D2:D9" si="0">ROUND(0.8*Q2+0.1*R2+0.1*S2,0)</f>
        <v>23</v>
      </c>
      <c r="E2" s="11"/>
      <c r="F2" s="2"/>
      <c r="G2" s="2">
        <v>1</v>
      </c>
      <c r="H2" s="2"/>
      <c r="I2" s="2">
        <v>0</v>
      </c>
      <c r="J2" s="2"/>
      <c r="K2" s="2">
        <f t="shared" ref="K2:K9" si="1">SUM(F2:J2)</f>
        <v>1</v>
      </c>
      <c r="L2" s="2">
        <v>6</v>
      </c>
      <c r="M2" s="2">
        <v>3</v>
      </c>
      <c r="N2" s="2">
        <v>2</v>
      </c>
      <c r="O2" s="2">
        <v>0</v>
      </c>
      <c r="P2" s="2">
        <f t="shared" ref="P2:P9" si="2">SUM(L2:O2)</f>
        <v>11</v>
      </c>
      <c r="Q2" s="2">
        <f t="shared" ref="Q2:Q9" si="3">K2+P2</f>
        <v>12</v>
      </c>
      <c r="R2" s="9">
        <v>82.490476190476187</v>
      </c>
      <c r="S2" s="9">
        <v>50</v>
      </c>
      <c r="U2" s="1" t="s">
        <v>57</v>
      </c>
    </row>
    <row r="3" spans="1:21" x14ac:dyDescent="0.35">
      <c r="A3" s="10" t="s">
        <v>28</v>
      </c>
      <c r="B3" s="2" t="s">
        <v>27</v>
      </c>
      <c r="C3" s="2" t="s">
        <v>42</v>
      </c>
      <c r="D3" s="2">
        <f t="shared" si="0"/>
        <v>81</v>
      </c>
      <c r="E3" s="11"/>
      <c r="F3" s="2">
        <v>3</v>
      </c>
      <c r="G3" s="2">
        <v>9</v>
      </c>
      <c r="H3" s="2">
        <v>2</v>
      </c>
      <c r="I3" s="2">
        <v>15</v>
      </c>
      <c r="J3" s="2">
        <v>7</v>
      </c>
      <c r="K3" s="2">
        <f t="shared" si="1"/>
        <v>36</v>
      </c>
      <c r="L3" s="2">
        <v>10</v>
      </c>
      <c r="M3" s="2">
        <v>9</v>
      </c>
      <c r="N3" s="2">
        <v>11</v>
      </c>
      <c r="O3" s="2">
        <v>13</v>
      </c>
      <c r="P3" s="2">
        <f t="shared" si="2"/>
        <v>43</v>
      </c>
      <c r="Q3" s="2">
        <f t="shared" si="3"/>
        <v>79</v>
      </c>
      <c r="R3" s="9">
        <v>88.552380952380958</v>
      </c>
      <c r="S3" s="9">
        <v>88.461538461538453</v>
      </c>
      <c r="U3" s="1" t="s">
        <v>54</v>
      </c>
    </row>
    <row r="4" spans="1:21" x14ac:dyDescent="0.35">
      <c r="A4" s="10" t="s">
        <v>29</v>
      </c>
      <c r="B4" s="2" t="s">
        <v>30</v>
      </c>
      <c r="C4" s="2" t="s">
        <v>43</v>
      </c>
      <c r="D4" s="2"/>
      <c r="E4" s="11" t="s">
        <v>9</v>
      </c>
      <c r="F4" s="2"/>
      <c r="G4" s="2"/>
      <c r="H4" s="2"/>
      <c r="I4" s="2"/>
      <c r="J4" s="2"/>
      <c r="K4" s="2"/>
      <c r="L4" s="2"/>
      <c r="M4" s="2"/>
      <c r="N4" s="2"/>
      <c r="O4" s="2"/>
      <c r="P4" s="2"/>
      <c r="Q4" s="2"/>
      <c r="R4" s="9">
        <v>38.25</v>
      </c>
      <c r="S4" s="2"/>
      <c r="U4" s="1" t="s">
        <v>51</v>
      </c>
    </row>
    <row r="5" spans="1:21" x14ac:dyDescent="0.35">
      <c r="A5" s="10" t="s">
        <v>31</v>
      </c>
      <c r="B5" s="2" t="s">
        <v>32</v>
      </c>
      <c r="C5" s="2" t="s">
        <v>44</v>
      </c>
      <c r="D5" s="2"/>
      <c r="E5" s="11" t="s">
        <v>9</v>
      </c>
      <c r="F5" s="2"/>
      <c r="G5" s="2"/>
      <c r="H5" s="2"/>
      <c r="I5" s="2"/>
      <c r="J5" s="2"/>
      <c r="K5" s="2"/>
      <c r="L5" s="2"/>
      <c r="M5" s="2"/>
      <c r="N5" s="2"/>
      <c r="O5" s="2"/>
      <c r="P5" s="2"/>
      <c r="Q5" s="2"/>
      <c r="R5" s="9">
        <v>55.730952380952381</v>
      </c>
      <c r="S5" s="2"/>
      <c r="U5" s="1" t="s">
        <v>52</v>
      </c>
    </row>
    <row r="6" spans="1:21" x14ac:dyDescent="0.35">
      <c r="A6" s="10" t="s">
        <v>33</v>
      </c>
      <c r="B6" s="2" t="s">
        <v>34</v>
      </c>
      <c r="C6" s="2" t="s">
        <v>45</v>
      </c>
      <c r="D6" s="2">
        <f t="shared" si="0"/>
        <v>62</v>
      </c>
      <c r="E6" s="11"/>
      <c r="F6" s="2">
        <v>1</v>
      </c>
      <c r="G6" s="2">
        <v>5</v>
      </c>
      <c r="H6" s="2">
        <v>1</v>
      </c>
      <c r="I6" s="2">
        <v>2</v>
      </c>
      <c r="J6" s="2">
        <v>3</v>
      </c>
      <c r="K6" s="2">
        <f t="shared" si="1"/>
        <v>12</v>
      </c>
      <c r="L6" s="2">
        <v>8</v>
      </c>
      <c r="M6" s="2">
        <v>10</v>
      </c>
      <c r="N6" s="2">
        <v>11</v>
      </c>
      <c r="O6" s="2">
        <v>13</v>
      </c>
      <c r="P6" s="2">
        <f t="shared" si="2"/>
        <v>42</v>
      </c>
      <c r="Q6" s="2">
        <f t="shared" si="3"/>
        <v>54</v>
      </c>
      <c r="R6" s="9">
        <v>90.161904761904765</v>
      </c>
      <c r="S6" s="9">
        <v>96.15384615384616</v>
      </c>
      <c r="U6" s="1" t="s">
        <v>53</v>
      </c>
    </row>
    <row r="7" spans="1:21" x14ac:dyDescent="0.35">
      <c r="A7" s="10" t="s">
        <v>35</v>
      </c>
      <c r="B7" s="2" t="s">
        <v>36</v>
      </c>
      <c r="C7" s="2" t="s">
        <v>46</v>
      </c>
      <c r="D7" s="2">
        <f t="shared" si="0"/>
        <v>22</v>
      </c>
      <c r="E7" s="11"/>
      <c r="F7" s="2"/>
      <c r="G7" s="2"/>
      <c r="H7" s="2">
        <v>0</v>
      </c>
      <c r="I7" s="2">
        <v>4</v>
      </c>
      <c r="J7" s="2">
        <v>2</v>
      </c>
      <c r="K7" s="2">
        <f t="shared" si="1"/>
        <v>6</v>
      </c>
      <c r="L7" s="2">
        <v>1</v>
      </c>
      <c r="M7" s="2">
        <v>1</v>
      </c>
      <c r="N7" s="2">
        <v>1</v>
      </c>
      <c r="O7" s="2">
        <v>2</v>
      </c>
      <c r="P7" s="2">
        <f t="shared" si="2"/>
        <v>5</v>
      </c>
      <c r="Q7" s="2">
        <f t="shared" si="3"/>
        <v>11</v>
      </c>
      <c r="R7" s="9">
        <v>66.654761904761898</v>
      </c>
      <c r="S7" s="9">
        <v>61.53846153846154</v>
      </c>
      <c r="U7" s="1" t="s">
        <v>55</v>
      </c>
    </row>
    <row r="8" spans="1:21" x14ac:dyDescent="0.35">
      <c r="A8" s="10" t="s">
        <v>37</v>
      </c>
      <c r="B8" s="2" t="s">
        <v>38</v>
      </c>
      <c r="C8" s="2" t="s">
        <v>47</v>
      </c>
      <c r="D8" s="2">
        <f t="shared" si="0"/>
        <v>23</v>
      </c>
      <c r="E8" s="11"/>
      <c r="F8" s="2">
        <v>2</v>
      </c>
      <c r="G8" s="2">
        <v>1</v>
      </c>
      <c r="H8" s="2">
        <v>2</v>
      </c>
      <c r="I8" s="2"/>
      <c r="J8" s="2"/>
      <c r="K8" s="2">
        <f t="shared" si="1"/>
        <v>5</v>
      </c>
      <c r="L8" s="2">
        <v>1</v>
      </c>
      <c r="M8" s="2">
        <v>0</v>
      </c>
      <c r="N8" s="2">
        <v>5</v>
      </c>
      <c r="O8" s="2">
        <v>0</v>
      </c>
      <c r="P8" s="2">
        <f t="shared" si="2"/>
        <v>6</v>
      </c>
      <c r="Q8" s="2">
        <f t="shared" si="3"/>
        <v>11</v>
      </c>
      <c r="R8" s="9">
        <v>65.254761904761907</v>
      </c>
      <c r="S8" s="9">
        <v>73.07692307692308</v>
      </c>
      <c r="U8" s="1" t="s">
        <v>56</v>
      </c>
    </row>
    <row r="9" spans="1:21" ht="16" thickBot="1" x14ac:dyDescent="0.4">
      <c r="A9" s="12" t="s">
        <v>39</v>
      </c>
      <c r="B9" s="13" t="s">
        <v>40</v>
      </c>
      <c r="C9" s="13" t="s">
        <v>48</v>
      </c>
      <c r="D9" s="13">
        <f t="shared" si="0"/>
        <v>97</v>
      </c>
      <c r="E9" s="19"/>
      <c r="F9" s="2">
        <v>3</v>
      </c>
      <c r="G9" s="2">
        <v>11</v>
      </c>
      <c r="H9" s="2">
        <v>6</v>
      </c>
      <c r="I9" s="2">
        <v>15</v>
      </c>
      <c r="J9" s="2">
        <v>15</v>
      </c>
      <c r="K9" s="2">
        <f t="shared" si="1"/>
        <v>50</v>
      </c>
      <c r="L9" s="2">
        <v>10</v>
      </c>
      <c r="M9" s="2">
        <v>10</v>
      </c>
      <c r="N9" s="2">
        <v>12</v>
      </c>
      <c r="O9" s="2">
        <v>15</v>
      </c>
      <c r="P9" s="2">
        <f t="shared" si="2"/>
        <v>47</v>
      </c>
      <c r="Q9" s="2">
        <f t="shared" si="3"/>
        <v>97</v>
      </c>
      <c r="R9" s="9">
        <v>95.476190476190482</v>
      </c>
      <c r="S9" s="9">
        <v>100</v>
      </c>
      <c r="U9" s="1" t="s">
        <v>62</v>
      </c>
    </row>
    <row r="10" spans="1:21" x14ac:dyDescent="0.35">
      <c r="A10" s="3" t="s">
        <v>10</v>
      </c>
      <c r="B10" s="2"/>
      <c r="C10" s="2"/>
      <c r="D10" s="3">
        <v>100</v>
      </c>
      <c r="E10" s="2"/>
      <c r="F10" s="3">
        <v>3</v>
      </c>
      <c r="G10" s="3">
        <v>11</v>
      </c>
      <c r="H10" s="3">
        <v>6</v>
      </c>
      <c r="I10" s="3">
        <v>15</v>
      </c>
      <c r="J10" s="3">
        <v>15</v>
      </c>
      <c r="K10" s="3">
        <v>50</v>
      </c>
      <c r="L10" s="3">
        <v>10</v>
      </c>
      <c r="M10" s="3">
        <v>10</v>
      </c>
      <c r="N10" s="3">
        <v>15</v>
      </c>
      <c r="O10" s="3">
        <v>15</v>
      </c>
      <c r="P10" s="3">
        <v>50</v>
      </c>
      <c r="Q10" s="3">
        <v>100</v>
      </c>
      <c r="R10" s="6">
        <v>100</v>
      </c>
      <c r="S10" s="3">
        <v>100</v>
      </c>
      <c r="U10" s="1" t="s">
        <v>63</v>
      </c>
    </row>
    <row r="11" spans="1:21" x14ac:dyDescent="0.35">
      <c r="A11" s="3" t="s">
        <v>4</v>
      </c>
      <c r="B11" s="2"/>
      <c r="D11" s="4">
        <f>AVERAGE(D2:D9)/D10*100</f>
        <v>51.333333333333329</v>
      </c>
      <c r="E11" s="2"/>
      <c r="F11" s="2">
        <f>SUM(F2:F9)/F10*100/51</f>
        <v>5.882352941176471</v>
      </c>
      <c r="G11" s="2">
        <f>SUM(G2:G9)/G10*100/51</f>
        <v>4.8128342245989311</v>
      </c>
      <c r="H11" s="2">
        <f>SUM(H2:H9)/H10*100/51</f>
        <v>3.594771241830065</v>
      </c>
      <c r="I11" s="2">
        <f>SUM(I2:I9)/I10*100/51</f>
        <v>4.7058823529411766</v>
      </c>
      <c r="J11" s="2">
        <f>SUM(J2:J9)/J10*100/51</f>
        <v>3.5294117647058822</v>
      </c>
      <c r="K11" s="3">
        <f t="shared" ref="K11:S11" si="4">AVERAGE(K2:K9)/K10*100</f>
        <v>36.666666666666664</v>
      </c>
      <c r="L11" s="2">
        <f t="shared" si="4"/>
        <v>60</v>
      </c>
      <c r="M11" s="2">
        <f t="shared" si="4"/>
        <v>55.000000000000007</v>
      </c>
      <c r="N11" s="2">
        <f t="shared" si="4"/>
        <v>46.666666666666664</v>
      </c>
      <c r="O11" s="2">
        <f t="shared" si="4"/>
        <v>47.777777777777779</v>
      </c>
      <c r="P11" s="3">
        <f t="shared" si="4"/>
        <v>51.333333333333329</v>
      </c>
      <c r="Q11" s="3">
        <f t="shared" si="4"/>
        <v>44</v>
      </c>
      <c r="R11" s="4">
        <f t="shared" si="4"/>
        <v>72.821428571428584</v>
      </c>
      <c r="S11" s="2">
        <f t="shared" si="4"/>
        <v>78.205128205128204</v>
      </c>
      <c r="U11" s="1" t="s">
        <v>58</v>
      </c>
    </row>
    <row r="12" spans="1:21" x14ac:dyDescent="0.35">
      <c r="A12" s="3" t="s">
        <v>5</v>
      </c>
      <c r="B12" s="2"/>
      <c r="D12" s="4">
        <f>STDEVA(D2:D9)/D10*100</f>
        <v>33.302652547006922</v>
      </c>
      <c r="E12" s="2"/>
      <c r="F12" s="2">
        <f t="shared" ref="F12:S12" si="5">STDEVA(F2:F9)/F10*100</f>
        <v>31.91423692521127</v>
      </c>
      <c r="G12" s="2">
        <f t="shared" si="5"/>
        <v>41.460924549059555</v>
      </c>
      <c r="H12" s="2">
        <f t="shared" si="5"/>
        <v>38.005847503304601</v>
      </c>
      <c r="I12" s="2">
        <f t="shared" si="5"/>
        <v>48.396510434350766</v>
      </c>
      <c r="J12" s="2">
        <f t="shared" si="5"/>
        <v>39.393550891635186</v>
      </c>
      <c r="K12" s="3">
        <f t="shared" si="5"/>
        <v>39.853063453976368</v>
      </c>
      <c r="L12" s="2">
        <f t="shared" si="5"/>
        <v>41.47288270665544</v>
      </c>
      <c r="M12" s="2">
        <f t="shared" si="5"/>
        <v>46.797435827190355</v>
      </c>
      <c r="N12" s="2">
        <f t="shared" si="5"/>
        <v>32.93090409394258</v>
      </c>
      <c r="O12" s="2">
        <f t="shared" si="5"/>
        <v>47.966037367503482</v>
      </c>
      <c r="P12" s="3">
        <f t="shared" si="5"/>
        <v>40.510081049865441</v>
      </c>
      <c r="Q12" s="3">
        <f t="shared" si="5"/>
        <v>38.304046783597158</v>
      </c>
      <c r="R12" s="4">
        <f t="shared" si="5"/>
        <v>19.775287493860894</v>
      </c>
      <c r="S12" s="2">
        <f t="shared" si="5"/>
        <v>20.009859502694042</v>
      </c>
      <c r="U12" s="1" t="s">
        <v>60</v>
      </c>
    </row>
    <row r="13" spans="1:21" x14ac:dyDescent="0.35">
      <c r="A13" s="3" t="s">
        <v>7</v>
      </c>
      <c r="B13" s="2"/>
      <c r="D13" s="3">
        <f>COUNTIF(D2:D9,"&gt;=40")</f>
        <v>3</v>
      </c>
      <c r="E13" s="2"/>
      <c r="F13" s="2"/>
      <c r="G13" s="2"/>
      <c r="H13" s="2"/>
      <c r="I13" s="2"/>
      <c r="J13" s="2"/>
      <c r="K13" s="3">
        <f>COUNTIF(K2:K9,"&gt;=20")</f>
        <v>2</v>
      </c>
      <c r="L13" s="2"/>
      <c r="M13" s="2"/>
      <c r="N13" s="2"/>
      <c r="O13" s="2"/>
      <c r="P13" s="3">
        <f>COUNTIF(P2:P9,"&gt;=20")</f>
        <v>3</v>
      </c>
      <c r="Q13" s="3">
        <f>COUNTIF(Q2:Q9,"&gt;=40")</f>
        <v>3</v>
      </c>
      <c r="R13" s="3">
        <f>COUNTIF(R2:R9,"&gt;=20")</f>
        <v>8</v>
      </c>
      <c r="S13" s="3">
        <f>COUNTIF(S2:S9,"&gt;=20")</f>
        <v>6</v>
      </c>
      <c r="U13" s="1" t="s">
        <v>61</v>
      </c>
    </row>
    <row r="14" spans="1:21" x14ac:dyDescent="0.35">
      <c r="A14" s="3" t="s">
        <v>8</v>
      </c>
      <c r="B14" s="2"/>
      <c r="D14" s="5">
        <f>D13/COUNT(D2:D9)*100</f>
        <v>50</v>
      </c>
      <c r="E14" s="2"/>
      <c r="F14" s="2"/>
      <c r="G14" s="2"/>
      <c r="H14" s="2"/>
      <c r="I14" s="2"/>
      <c r="J14" s="2"/>
      <c r="K14" s="5">
        <f>K13/COUNT(K2:K9)*100</f>
        <v>33.333333333333329</v>
      </c>
      <c r="L14" s="2"/>
      <c r="M14" s="2"/>
      <c r="N14" s="2"/>
      <c r="O14" s="2"/>
      <c r="P14" s="5">
        <f>P13/51*100</f>
        <v>5.8823529411764701</v>
      </c>
      <c r="Q14" s="5">
        <f>Q13/51*100</f>
        <v>5.8823529411764701</v>
      </c>
      <c r="R14" s="5">
        <f>R13/51*100</f>
        <v>15.686274509803921</v>
      </c>
      <c r="S14" s="5">
        <f>S13/51*100</f>
        <v>11.76470588235294</v>
      </c>
      <c r="U14" s="1" t="s">
        <v>59</v>
      </c>
    </row>
    <row r="15" spans="1:21" x14ac:dyDescent="0.35">
      <c r="A15" s="1"/>
      <c r="B15" s="1"/>
      <c r="C15" s="1"/>
      <c r="D15" s="2"/>
      <c r="E15" s="1"/>
      <c r="F15" s="2"/>
      <c r="G15" s="2"/>
      <c r="H15" s="2"/>
      <c r="I15" s="2"/>
      <c r="J15" s="2"/>
      <c r="K15" s="2"/>
      <c r="L15" s="2"/>
      <c r="M15" s="2"/>
      <c r="N15" s="2"/>
      <c r="O15" s="2"/>
      <c r="P15" s="2"/>
      <c r="Q15" s="2"/>
      <c r="R15" s="2"/>
      <c r="S15" s="2"/>
    </row>
    <row r="16" spans="1:21" x14ac:dyDescent="0.35">
      <c r="A16" s="1"/>
      <c r="B16" s="1"/>
      <c r="C16" s="1"/>
      <c r="D16" s="2"/>
      <c r="E16" s="1"/>
      <c r="F16" s="2"/>
      <c r="G16" s="2"/>
      <c r="H16" s="2"/>
      <c r="I16" s="2"/>
      <c r="J16" s="2"/>
      <c r="K16" s="2"/>
      <c r="L16" s="2"/>
      <c r="M16" s="2"/>
      <c r="N16" s="2"/>
      <c r="O16" s="2"/>
      <c r="P16" s="2"/>
      <c r="Q16" s="2"/>
      <c r="R16" s="2"/>
      <c r="S16" s="2"/>
    </row>
    <row r="17" s="1" customFormat="1" x14ac:dyDescent="0.35"/>
  </sheetData>
  <sortState xmlns:xlrd2="http://schemas.microsoft.com/office/spreadsheetml/2017/richdata2" ref="A2:S9">
    <sortCondition ref="B2:B9"/>
  </sortState>
  <phoneticPr fontId="6" type="noConversion"/>
  <conditionalFormatting sqref="D2:D9 Q2:Q9">
    <cfRule type="cellIs" dxfId="1" priority="1" operator="lessThan">
      <formula>40</formula>
    </cfRule>
  </conditionalFormatting>
  <conditionalFormatting sqref="K2:K9 P2:P9">
    <cfRule type="cellIs" dxfId="0" priority="4" operator="lessThan">
      <formula>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Cameron</dc:creator>
  <cp:lastModifiedBy>Aidan Arnold</cp:lastModifiedBy>
  <dcterms:created xsi:type="dcterms:W3CDTF">2015-06-05T18:17:20Z</dcterms:created>
  <dcterms:modified xsi:type="dcterms:W3CDTF">2025-05-11T16:20:01Z</dcterms:modified>
</cp:coreProperties>
</file>